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VP_1_alle\VP_1_0_6\ST_5_0_5\Gremien\AG_§75\UAG Vergütung\2025\Unterlagen ab 01.01.2026\KB\neu ab 010126\"/>
    </mc:Choice>
  </mc:AlternateContent>
  <xr:revisionPtr revIDLastSave="0" documentId="13_ncr:1_{23D42A10-5FCC-49C8-A28C-F428EA1495B0}" xr6:coauthVersionLast="47" xr6:coauthVersionMax="47" xr10:uidLastSave="{00000000-0000-0000-0000-000000000000}"/>
  <bookViews>
    <workbookView xWindow="-120" yWindow="-120" windowWidth="28920" windowHeight="14190" activeTab="1" xr2:uid="{00000000-000D-0000-FFFF-FFFF00000000}"/>
  </bookViews>
  <sheets>
    <sheet name="Export (nicht löschen)" sheetId="6" r:id="rId1"/>
    <sheet name="vollstationäre_Pflege_Anl.A_D_E" sheetId="1" r:id="rId2"/>
    <sheet name="Anlage 1_Heimbeirat  " sheetId="4" r:id="rId3"/>
    <sheet name="Anlage 2_Selbstauskunft " sheetId="7" r:id="rId4"/>
    <sheet name="Anlage 3 Personal nach §113c" sheetId="9" r:id="rId5"/>
    <sheet name="Personalbedarf nach §113c" sheetId="8" r:id="rId6"/>
  </sheets>
  <externalReferences>
    <externalReference r:id="rId7"/>
    <externalReference r:id="rId8"/>
  </externalReferences>
  <definedNames>
    <definedName name="Belegung_Apr">'[1]Belegungsstatistik 1996'!$J$10</definedName>
    <definedName name="Belegung_Feb">'[1]Belegungsstatistik 1996'!$J$8</definedName>
    <definedName name="Belegung_Jan">'[1]Belegungsstatistik 1996'!$J$7</definedName>
    <definedName name="Belegung_Mai">'[1]Belegungsstatistik 1996'!$J$11</definedName>
    <definedName name="Belegung_März">'[1]Belegungsstatistik 1996'!$J$9</definedName>
    <definedName name="ChecklisteAngebot3">[2]!Löschen1</definedName>
    <definedName name="_xlnm.Print_Area" localSheetId="3">'Anlage 2_Selbstauskunft '!$A$1:$D$26</definedName>
    <definedName name="_xlnm.Print_Area" localSheetId="4">'Anlage 3 Personal nach §113c'!$A$1:$P$78</definedName>
    <definedName name="_xlnm.Print_Area" localSheetId="5">'Personalbedarf nach §113c'!$A$1:$N$62</definedName>
    <definedName name="_xlnm.Print_Area" localSheetId="1">vollstationäre_Pflege_Anl.A_D_E!$A$1:$K$150</definedName>
    <definedName name="Gegenrg_Checkl">[2]!Löschen2</definedName>
    <definedName name="Kontrollkästchen1" localSheetId="1">vollstationäre_Pflege_Anl.A_D_E!$E$52</definedName>
    <definedName name="Kontrollkästchen1">#REF!</definedName>
    <definedName name="KZP">"(=)+'indiv. Ber. bis 40 Plätze :indiv. Ber. ab 151 Plätze'!$H$2"</definedName>
    <definedName name="Löschen1">[2]!Löschen1</definedName>
    <definedName name="Löschen2">[2]!Löschen2</definedName>
    <definedName name="Sortierfeld">#REF!</definedName>
    <definedName name="Steig_2015bis201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7" l="1"/>
  <c r="D25" i="7"/>
  <c r="D24" i="7"/>
  <c r="D14" i="7"/>
  <c r="D15" i="7"/>
  <c r="D16" i="7"/>
  <c r="D17" i="7"/>
  <c r="D18" i="7"/>
  <c r="D19" i="7"/>
  <c r="D20" i="7"/>
  <c r="D21" i="7"/>
  <c r="D13" i="7"/>
  <c r="G139" i="1"/>
  <c r="G140" i="1"/>
  <c r="G141" i="1"/>
  <c r="G138" i="1"/>
  <c r="F14" i="9"/>
  <c r="B7" i="7" l="1"/>
  <c r="B6" i="7"/>
  <c r="B4" i="7"/>
  <c r="B3" i="7"/>
  <c r="B2" i="7"/>
  <c r="D11" i="4"/>
  <c r="D9" i="4"/>
  <c r="D8" i="4"/>
  <c r="D6" i="4"/>
  <c r="D5" i="4"/>
  <c r="F77" i="1"/>
  <c r="E47" i="1"/>
  <c r="D47" i="1"/>
  <c r="B37" i="6"/>
  <c r="B36" i="6"/>
  <c r="B35" i="6"/>
  <c r="B23" i="6"/>
  <c r="B24" i="6"/>
  <c r="B22" i="6"/>
  <c r="B27" i="6" l="1"/>
  <c r="B26" i="6"/>
  <c r="B25" i="6"/>
  <c r="B7" i="6"/>
  <c r="B6" i="6"/>
  <c r="B5" i="6"/>
  <c r="B4" i="6"/>
  <c r="B2" i="6"/>
  <c r="E5" i="9"/>
  <c r="I16" i="1"/>
  <c r="G16" i="1"/>
  <c r="F15" i="1"/>
  <c r="H14" i="1"/>
  <c r="G15" i="1" s="1"/>
  <c r="G5" i="9" s="1"/>
  <c r="F5" i="9" l="1"/>
  <c r="F11" i="4"/>
  <c r="O6" i="9"/>
  <c r="J60" i="1"/>
  <c r="J61" i="1" s="1"/>
  <c r="P6" i="9"/>
  <c r="B3" i="6"/>
  <c r="N6" i="9"/>
  <c r="F51" i="1"/>
  <c r="G51" i="1" s="1"/>
  <c r="B49" i="6"/>
  <c r="C38" i="9"/>
  <c r="C26" i="9"/>
  <c r="C14" i="9"/>
  <c r="B78" i="6"/>
  <c r="B71" i="6"/>
  <c r="B72" i="6"/>
  <c r="B73" i="6"/>
  <c r="B74" i="6"/>
  <c r="B75" i="6"/>
  <c r="B76" i="6"/>
  <c r="B77" i="6"/>
  <c r="B70" i="6"/>
  <c r="H111" i="1"/>
  <c r="H113" i="1" s="1"/>
  <c r="G111" i="1"/>
  <c r="G113" i="1" s="1"/>
  <c r="F111" i="1"/>
  <c r="F113" i="1" s="1"/>
  <c r="E111" i="1"/>
  <c r="E113" i="1" s="1"/>
  <c r="D111" i="1"/>
  <c r="D113" i="1" s="1"/>
  <c r="K105" i="1"/>
  <c r="F101" i="1"/>
  <c r="F103" i="1" s="1"/>
  <c r="E101" i="1"/>
  <c r="E103" i="1" s="1"/>
  <c r="D101" i="1"/>
  <c r="D103" i="1" s="1"/>
  <c r="K95" i="1"/>
  <c r="K85" i="1"/>
  <c r="H91" i="1"/>
  <c r="H93" i="1" s="1"/>
  <c r="G91" i="1"/>
  <c r="G93" i="1" s="1"/>
  <c r="F91" i="1"/>
  <c r="F93" i="1" s="1"/>
  <c r="E91" i="1"/>
  <c r="E93" i="1" s="1"/>
  <c r="D91" i="1"/>
  <c r="D93" i="1" s="1"/>
  <c r="H73" i="1"/>
  <c r="E77" i="1" s="1"/>
  <c r="G77" i="1"/>
  <c r="H70" i="1"/>
  <c r="E25" i="1"/>
  <c r="D25" i="1"/>
  <c r="D26" i="1" s="1"/>
  <c r="G103" i="1" l="1"/>
  <c r="E104" i="1" s="1"/>
  <c r="I93" i="1"/>
  <c r="E94" i="1" s="1"/>
  <c r="G142" i="1"/>
  <c r="I113" i="1"/>
  <c r="E114" i="1" s="1"/>
  <c r="I69" i="1"/>
  <c r="E68" i="1"/>
  <c r="I68" i="1"/>
  <c r="I70" i="1"/>
  <c r="F32" i="9" l="1"/>
  <c r="F33" i="9"/>
  <c r="F34" i="9"/>
  <c r="F35" i="9"/>
  <c r="F36" i="9"/>
  <c r="F37" i="9"/>
  <c r="F19" i="9"/>
  <c r="F20" i="9"/>
  <c r="F21" i="9"/>
  <c r="F22" i="9"/>
  <c r="F23" i="9"/>
  <c r="F24" i="9"/>
  <c r="F25" i="9"/>
  <c r="F8" i="9"/>
  <c r="F9" i="9"/>
  <c r="F10" i="9"/>
  <c r="F11" i="9"/>
  <c r="F12" i="9"/>
  <c r="B68" i="6" l="1"/>
  <c r="B67" i="6"/>
  <c r="B39" i="6" l="1"/>
  <c r="B38" i="6"/>
  <c r="B34" i="6"/>
  <c r="B33" i="6"/>
  <c r="B32" i="6"/>
  <c r="B66" i="6"/>
  <c r="B46" i="6"/>
  <c r="B45" i="6"/>
  <c r="B43" i="6"/>
  <c r="F6" i="9" l="1"/>
  <c r="F30" i="9"/>
  <c r="F18" i="9"/>
  <c r="F26" i="9" s="1"/>
  <c r="F7" i="9"/>
  <c r="F31" i="9"/>
  <c r="B31" i="8"/>
  <c r="B30" i="8"/>
  <c r="B29" i="8"/>
  <c r="D29" i="8" s="1"/>
  <c r="B28" i="8"/>
  <c r="B27" i="8"/>
  <c r="B24" i="8"/>
  <c r="C24" i="8" s="1"/>
  <c r="C23" i="8"/>
  <c r="C22" i="8"/>
  <c r="C21" i="8"/>
  <c r="C20" i="8"/>
  <c r="C19" i="8"/>
  <c r="D8" i="8"/>
  <c r="D7" i="8"/>
  <c r="D6" i="8"/>
  <c r="D5" i="8"/>
  <c r="D4" i="8"/>
  <c r="F38" i="9" l="1"/>
  <c r="B42" i="8"/>
  <c r="D42" i="8" s="1"/>
  <c r="D27" i="8"/>
  <c r="F13" i="9"/>
  <c r="B54" i="8"/>
  <c r="D54" i="8" s="1"/>
  <c r="D31" i="8"/>
  <c r="B61" i="8"/>
  <c r="D61" i="8" s="1"/>
  <c r="D30" i="8"/>
  <c r="B43" i="8"/>
  <c r="D43" i="8" s="1"/>
  <c r="D28" i="8"/>
  <c r="B62" i="8"/>
  <c r="D62" i="8" s="1"/>
  <c r="D11" i="8"/>
  <c r="B59" i="8"/>
  <c r="D59" i="8" s="1"/>
  <c r="D13" i="8"/>
  <c r="D12" i="8"/>
  <c r="B44" i="8"/>
  <c r="D44" i="8" s="1"/>
  <c r="B60" i="8"/>
  <c r="D60" i="8" s="1"/>
  <c r="B53" i="8"/>
  <c r="D53" i="8" s="1"/>
  <c r="B51" i="8"/>
  <c r="D51" i="8" s="1"/>
  <c r="B32" i="8"/>
  <c r="B58" i="8"/>
  <c r="D58" i="8" s="1"/>
  <c r="B50" i="8"/>
  <c r="D50" i="8" s="1"/>
  <c r="B45" i="8"/>
  <c r="D45" i="8" s="1"/>
  <c r="B52" i="8"/>
  <c r="D52" i="8" s="1"/>
  <c r="B46" i="8"/>
  <c r="D46" i="8" s="1"/>
  <c r="E62" i="8" l="1"/>
  <c r="E54" i="8"/>
  <c r="H30" i="8" s="1"/>
  <c r="D33" i="8"/>
  <c r="E46" i="8"/>
  <c r="H28" i="8" s="1"/>
  <c r="D34" i="8"/>
  <c r="G28" i="8" s="1"/>
  <c r="D35" i="8"/>
  <c r="D14" i="8"/>
  <c r="H29" i="8"/>
  <c r="I28" i="8" l="1"/>
  <c r="I30" i="8"/>
  <c r="C27" i="9" s="1"/>
  <c r="F27" i="9" s="1"/>
  <c r="C15" i="9"/>
  <c r="G29" i="8"/>
  <c r="F15" i="9" l="1"/>
  <c r="U4" i="9"/>
  <c r="C28" i="9"/>
  <c r="F40" i="9" s="1"/>
  <c r="F39" i="9" s="1"/>
  <c r="F28" i="9"/>
  <c r="B60" i="6" s="1"/>
  <c r="I29" i="8"/>
  <c r="C39" i="9" s="1"/>
  <c r="B61" i="6" l="1"/>
  <c r="J7" i="9"/>
  <c r="G30" i="1" s="1"/>
  <c r="B59" i="6"/>
  <c r="B44" i="6" l="1"/>
  <c r="H66" i="1"/>
  <c r="C58" i="1" l="1"/>
  <c r="D58" i="1" l="1"/>
  <c r="G81" i="1"/>
  <c r="G78" i="1" l="1"/>
  <c r="G79" i="1"/>
  <c r="G80" i="1"/>
  <c r="B42" i="6" l="1"/>
  <c r="B40" i="6"/>
  <c r="B41" i="6"/>
  <c r="E57" i="6"/>
  <c r="E56" i="6"/>
  <c r="E55" i="6"/>
  <c r="E54" i="6"/>
  <c r="E53" i="6"/>
  <c r="D57" i="6"/>
  <c r="D56" i="6"/>
  <c r="D55" i="6"/>
  <c r="C57" i="6"/>
  <c r="C56" i="6"/>
  <c r="C55" i="6"/>
  <c r="C54" i="6"/>
  <c r="C53" i="6"/>
  <c r="E14" i="6"/>
  <c r="E12" i="6"/>
  <c r="E13" i="6"/>
  <c r="E11" i="6"/>
  <c r="E10" i="6"/>
  <c r="D14" i="6"/>
  <c r="D13" i="6"/>
  <c r="D12" i="6"/>
  <c r="C14" i="6"/>
  <c r="C13" i="6"/>
  <c r="C12" i="6"/>
  <c r="C11" i="6"/>
  <c r="C10" i="6"/>
  <c r="B52" i="6"/>
  <c r="B51" i="6"/>
  <c r="B50" i="6"/>
  <c r="B31" i="6" l="1"/>
  <c r="B30" i="6"/>
  <c r="B29" i="6"/>
  <c r="B21" i="6"/>
  <c r="B20" i="6"/>
  <c r="B19" i="6"/>
  <c r="B18" i="6"/>
  <c r="B17" i="6"/>
  <c r="B16" i="6"/>
  <c r="B54" i="6"/>
  <c r="B55" i="6"/>
  <c r="B56" i="6"/>
  <c r="B57" i="6"/>
  <c r="B53" i="6"/>
  <c r="B11" i="6"/>
  <c r="B12" i="6"/>
  <c r="B13" i="6"/>
  <c r="B14" i="6"/>
  <c r="B10" i="6"/>
  <c r="B8" i="6"/>
  <c r="C107" i="1" l="1"/>
  <c r="C109" i="1" s="1"/>
  <c r="C108" i="1"/>
  <c r="C97" i="1" l="1"/>
  <c r="C87" i="1"/>
  <c r="D35" i="1"/>
  <c r="C98" i="1" l="1"/>
  <c r="C99" i="1"/>
  <c r="C88" i="1"/>
  <c r="C89" i="1"/>
  <c r="D66" i="1"/>
  <c r="C61" i="1" l="1"/>
  <c r="D61" i="1" s="1"/>
  <c r="C62" i="1"/>
  <c r="D62" i="1" s="1"/>
  <c r="C60" i="1"/>
  <c r="D60" i="1" s="1"/>
  <c r="C59" i="1"/>
  <c r="D59" i="1" l="1"/>
  <c r="D63" i="1" s="1"/>
  <c r="C63" i="1"/>
  <c r="G28" i="1"/>
  <c r="G24" i="1"/>
  <c r="G23" i="1"/>
  <c r="G22" i="1"/>
  <c r="G21" i="1"/>
  <c r="G20" i="1"/>
  <c r="G25" i="1" l="1"/>
  <c r="G26" i="1"/>
  <c r="G27" i="1"/>
  <c r="G29" i="1" l="1"/>
  <c r="H27" i="1"/>
  <c r="I27" i="1" s="1"/>
  <c r="H23" i="1" s="1"/>
  <c r="H22" i="1" l="1"/>
  <c r="H24" i="1"/>
  <c r="E62" i="1" s="1"/>
  <c r="F62" i="1" s="1"/>
  <c r="H21" i="1"/>
  <c r="E60" i="1"/>
  <c r="F60" i="1" s="1"/>
  <c r="H20" i="1"/>
  <c r="E58" i="1" s="1"/>
  <c r="E59" i="1"/>
  <c r="F59" i="1" s="1"/>
  <c r="E61" i="1"/>
  <c r="F61" i="1" s="1"/>
  <c r="E63" i="1" l="1"/>
  <c r="F58" i="1"/>
  <c r="G58" i="1" s="1"/>
  <c r="H25" i="1"/>
  <c r="F63" i="1" l="1"/>
  <c r="G63" i="1" s="1"/>
  <c r="P58" i="1"/>
  <c r="Q58" i="1" s="1"/>
  <c r="D144" i="1" l="1"/>
  <c r="G100" i="1"/>
  <c r="I90" i="1"/>
  <c r="U6" i="9" l="1"/>
  <c r="B65" i="6"/>
  <c r="U5" i="9"/>
  <c r="B64" i="6"/>
  <c r="B63" i="6"/>
  <c r="F81" i="1"/>
  <c r="F78" i="1"/>
  <c r="F80" i="1"/>
  <c r="F79" i="1"/>
  <c r="U7" i="9" l="1"/>
  <c r="J5" i="9" s="1"/>
  <c r="K5" i="9" s="1"/>
  <c r="E78" i="1"/>
  <c r="E81" i="1"/>
  <c r="E80" i="1"/>
  <c r="E79" i="1"/>
  <c r="G59" i="1" l="1"/>
  <c r="G60" i="1"/>
  <c r="D139" i="1" s="1"/>
  <c r="E139" i="1" s="1"/>
  <c r="G61" i="1"/>
  <c r="D140" i="1" s="1"/>
  <c r="E140" i="1" s="1"/>
  <c r="G62" i="1"/>
  <c r="D141" i="1"/>
  <c r="E141" i="1" s="1"/>
  <c r="D138" i="1" l="1"/>
  <c r="E138" i="1" s="1"/>
  <c r="E142" i="1" s="1"/>
  <c r="D143" i="1" s="1"/>
  <c r="D145" i="1" s="1"/>
  <c r="E145" i="1" s="1"/>
  <c r="D142" i="1" l="1"/>
  <c r="E147" i="1" l="1"/>
  <c r="E148" i="1"/>
  <c r="E146" i="1"/>
  <c r="D73" i="1"/>
  <c r="C81" i="1" l="1"/>
  <c r="D81" i="1" s="1"/>
  <c r="H81" i="1" s="1"/>
  <c r="C79" i="1"/>
  <c r="D79" i="1" s="1"/>
  <c r="H79" i="1" s="1"/>
  <c r="C78" i="1"/>
  <c r="C80" i="1"/>
  <c r="D80" i="1" s="1"/>
  <c r="H80" i="1" s="1"/>
  <c r="C77" i="1" l="1"/>
  <c r="D77" i="1" s="1"/>
  <c r="H77" i="1" s="1"/>
  <c r="D78" i="1"/>
  <c r="H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Tatjana Sabelfeld</author>
  </authors>
  <commentList>
    <comment ref="H14" authorId="0" shapeId="0" xr:uid="{9B70839D-E9FD-4498-8270-74D9A5251448}">
      <text>
        <r>
          <rPr>
            <sz val="11"/>
            <color theme="1"/>
            <rFont val="Calibri"/>
            <family val="2"/>
            <scheme val="minor"/>
          </rPr>
          <t xml:space="preserve">Tatjana Sabelfeld:
nicht gesperrt, kann indiv. eingetragen werden </t>
        </r>
      </text>
    </comment>
    <comment ref="G57" authorId="0" shapeId="0" xr:uid="{00000000-0006-0000-0000-000003000000}">
      <text>
        <r>
          <rPr>
            <b/>
            <sz val="9"/>
            <color indexed="81"/>
            <rFont val="Segoe UI"/>
            <family val="2"/>
          </rPr>
          <t>Tatjana Sabelfeld:</t>
        </r>
        <r>
          <rPr>
            <sz val="9"/>
            <color indexed="81"/>
            <rFont val="Segoe UI"/>
            <family val="2"/>
          </rPr>
          <t xml:space="preserve">
hier Zusatzpersonal bereits enthalten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tc={3F42FB6E-AAE9-4DC3-A24F-109318FE63DB}</author>
  </authors>
  <commentList>
    <comment ref="G30" authorId="0" shapeId="0" xr:uid="{3F42FB6E-AAE9-4DC3-A24F-109318FE63D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Aktuell keine Unterscheidung gem. RV </t>
      </text>
    </comment>
  </commentList>
</comments>
</file>

<file path=xl/sharedStrings.xml><?xml version="1.0" encoding="utf-8"?>
<sst xmlns="http://schemas.openxmlformats.org/spreadsheetml/2006/main" count="403" uniqueCount="281">
  <si>
    <t xml:space="preserve">Name der Einrichtung: </t>
  </si>
  <si>
    <t>Anschrift:</t>
  </si>
  <si>
    <t>Name des Trägers:</t>
  </si>
  <si>
    <t xml:space="preserve">ja </t>
  </si>
  <si>
    <t xml:space="preserve">nein </t>
  </si>
  <si>
    <t>Unterkunft</t>
  </si>
  <si>
    <t>Davon</t>
  </si>
  <si>
    <t>Verpflegung</t>
  </si>
  <si>
    <t>Anlage 1 (Antrag)*
Stellungnahme der Interessenvertretung der Bewohnerinnen und Bewohner gemäß § 85 Abs. 3 SGB XI</t>
  </si>
  <si>
    <t>Vergütungszeitraum:</t>
  </si>
  <si>
    <t xml:space="preserve">Den Vertretern und Vertreterinnen des Bewohnerbeirats bzw. des Heimfürsprechers gemäß § 9 Abs. 3 Wohnteilhabegesetz (WTG) wurde die geplante Entgelterhöhung erläutert. Die Vertreter und Vertreterinnen des Bewohnerbeirats bzw. des Heimfürsprechers wurden hierzu angehört. Sie sind über Ihre Mitwirkungsrechte und die Möglichkeit einer schriftlichen Stellungahme informiert worden. </t>
  </si>
  <si>
    <t>Informiert am:</t>
  </si>
  <si>
    <t>TT.MM.JJJJ</t>
  </si>
  <si>
    <t xml:space="preserve"> zur Kenntnis genommen</t>
  </si>
  <si>
    <t xml:space="preserve"> Stellungnahme des Bewohnerbeirats bzw. des Heimfürsprechers</t>
  </si>
  <si>
    <t xml:space="preserve"> Bewohnerbeirat bzw. Heimfürsprecher sieht von einer Stellungnahme ab</t>
  </si>
  <si>
    <t>Berlin, den</t>
  </si>
  <si>
    <t xml:space="preserve"> Vertreter und Vertreterinnen des Bewohnerbeirats bzw. des Heimfürsprechers (Name):</t>
  </si>
  <si>
    <t>*Für die Stellungnahme der Interessenvertretung verwenden Sie bitte diese Anlage oder ein eigenes Formular</t>
  </si>
  <si>
    <t>Betriebskostensatz (nachrichtl.):</t>
  </si>
  <si>
    <t>Pflege-</t>
  </si>
  <si>
    <t>Pflegeentgelt</t>
  </si>
  <si>
    <r>
      <t xml:space="preserve">vergütung
</t>
    </r>
    <r>
      <rPr>
        <b/>
        <sz val="10"/>
        <color rgb="FF009900"/>
        <rFont val="Arial"/>
        <family val="2"/>
      </rPr>
      <t>inkl. Praxisanl.</t>
    </r>
  </si>
  <si>
    <t xml:space="preserve">Pflegepersonal-
kosten
</t>
  </si>
  <si>
    <t>insgesamt</t>
  </si>
  <si>
    <t>PG</t>
  </si>
  <si>
    <t>Summe</t>
  </si>
  <si>
    <r>
      <t>monatl. EEE</t>
    </r>
    <r>
      <rPr>
        <b/>
        <sz val="10"/>
        <rFont val="Arial"/>
        <family val="2"/>
      </rPr>
      <t>:</t>
    </r>
  </si>
  <si>
    <t>Nachrichtlich: Nebenrechnung zur Ermittlung des Basis-EEE (ohne Anlagen):</t>
  </si>
  <si>
    <t xml:space="preserve"> Pflegegrade </t>
  </si>
  <si>
    <t>Pflegevergütung  
x Bewohner 
(Budget)</t>
  </si>
  <si>
    <t xml:space="preserve">Pflegevergütung  x Bewohner 
(Budget)
</t>
  </si>
  <si>
    <t xml:space="preserve">PV-Leistung gem. 
§ 43 SGB XI </t>
  </si>
  <si>
    <t xml:space="preserve">Anzahl der Bewohner 
x PV-Leistung 
(Budget SGB XI)
</t>
  </si>
  <si>
    <t>tgl.</t>
  </si>
  <si>
    <t>mtl.</t>
  </si>
  <si>
    <t>Monatsbudget</t>
  </si>
  <si>
    <t>Budget SGB XI</t>
  </si>
  <si>
    <t>EEE:</t>
  </si>
  <si>
    <t>Differenz</t>
  </si>
  <si>
    <t>A</t>
  </si>
  <si>
    <t>D</t>
  </si>
  <si>
    <t>E</t>
  </si>
  <si>
    <t>BT</t>
  </si>
  <si>
    <t xml:space="preserve">wöchentliche Arbeitszeit in h </t>
  </si>
  <si>
    <t>Std.Lohn</t>
  </si>
  <si>
    <t>Monat</t>
  </si>
  <si>
    <t xml:space="preserve">Jahr je VK </t>
  </si>
  <si>
    <t xml:space="preserve">Pflegegradverteilung </t>
  </si>
  <si>
    <t>Pflegepersonal (Prognose)</t>
  </si>
  <si>
    <t xml:space="preserve">Personalschlüssel gem. § 21 RV </t>
  </si>
  <si>
    <t xml:space="preserve">vorzuhaltendes Personal </t>
  </si>
  <si>
    <t>SUMME</t>
  </si>
  <si>
    <t>PDL</t>
  </si>
  <si>
    <t>Qualitätsbeauft.</t>
  </si>
  <si>
    <t>Sozialarbeiter</t>
  </si>
  <si>
    <t>Bewohner</t>
  </si>
  <si>
    <r>
      <t xml:space="preserve">Divisor
</t>
    </r>
    <r>
      <rPr>
        <sz val="10"/>
        <rFont val="Arial"/>
        <family val="2"/>
      </rPr>
      <t>(Bewohner x 365 x Auslastung)</t>
    </r>
  </si>
  <si>
    <t>Personal</t>
  </si>
  <si>
    <t>Budget Prognose</t>
  </si>
  <si>
    <t>Pflegepersonal-kosten</t>
  </si>
  <si>
    <t>Sonderwohnbereiche gemäß der Anlagen A, D, E zum Rahmenvertrag nach § 75 SGB XI</t>
  </si>
  <si>
    <t>Betreuung von mobilen, erheblich verhaltensauffälligen Menschen mit einer medizinisch-therapeutisch nicht beeinflussbaren Demenz</t>
  </si>
  <si>
    <t>Vereinbarte Platzzahl:</t>
  </si>
  <si>
    <r>
      <t xml:space="preserve">Belegung Prognose </t>
    </r>
    <r>
      <rPr>
        <sz val="10"/>
        <color rgb="FFFF0000"/>
        <rFont val="Arial"/>
        <family val="2"/>
      </rPr>
      <t>100%</t>
    </r>
  </si>
  <si>
    <t>Personalschlüssel allgem.</t>
  </si>
  <si>
    <t>Personalschlüssel Wohnbereich Anl. A:</t>
  </si>
  <si>
    <t>Zusatzpersonal VK</t>
  </si>
  <si>
    <t>Beantragter Zuschlag in EUR:</t>
  </si>
  <si>
    <t>Betreuung von geistig behinderten Menschen oder geistig und mehrfach behinderten Menschen</t>
  </si>
  <si>
    <t>Personalschlüssel Wohnbereich Anl. D:</t>
  </si>
  <si>
    <t>Betreuung von erheblich verhaltensauffälligen Menschen mit psychischen Erkrankungen oder seelischen Behinderungen</t>
  </si>
  <si>
    <t>Personalschlüssel Wohnbereich Anl. E:</t>
  </si>
  <si>
    <r>
      <t xml:space="preserve">Stellungnahme der Interessenvertretung der Bewohnerinnen und Bewohner nach § 85 (3) SGB XI: </t>
    </r>
    <r>
      <rPr>
        <b/>
        <sz val="11"/>
        <color theme="1"/>
        <rFont val="Arial"/>
        <family val="2"/>
      </rPr>
      <t xml:space="preserve">Bitte dazu die Anlage 1 oder eigenes Formular verwenden </t>
    </r>
  </si>
  <si>
    <t xml:space="preserve">   liegt diesem Antrag bei</t>
  </si>
  <si>
    <t xml:space="preserve">   wird nachgereicht</t>
  </si>
  <si>
    <r>
      <rPr>
        <b/>
        <u/>
        <sz val="10"/>
        <color theme="1"/>
        <rFont val="Arial"/>
        <family val="2"/>
      </rPr>
      <t>Hinweis:</t>
    </r>
    <r>
      <rPr>
        <b/>
        <sz val="10"/>
        <color theme="1"/>
        <rFont val="Arial"/>
        <family val="2"/>
      </rPr>
      <t xml:space="preserve"> Ohne die Stellungnahme der Interessenvertretung kann der Antrag gemäß § 85 SGB XI nicht abschließend bearbeitet werden.</t>
    </r>
  </si>
  <si>
    <t>Träger der Einrichtung (Unterschrift und Stempel)</t>
  </si>
  <si>
    <t>EEE Anlage A</t>
  </si>
  <si>
    <t>EEE Anlage D</t>
  </si>
  <si>
    <t>EEE Anlage E</t>
  </si>
  <si>
    <t>Die weiteren Angaben sind für die Pflegeheime notwendig, mit denen bereits die entsprechenden Vereinbarungen getroffen wurden.</t>
  </si>
  <si>
    <t>Prognose</t>
  </si>
  <si>
    <t>Jahreskosten</t>
  </si>
  <si>
    <t>in EUR</t>
  </si>
  <si>
    <r>
      <t>(</t>
    </r>
    <r>
      <rPr>
        <b/>
        <sz val="10"/>
        <rFont val="Arial"/>
        <family val="2"/>
      </rPr>
      <t>bei Fremdleistung</t>
    </r>
    <r>
      <rPr>
        <sz val="10"/>
        <rFont val="Arial"/>
        <family val="2"/>
      </rPr>
      <t xml:space="preserve"> ggf. Kostenaufteilung zwischen Verpflegung und Betriebskosten)</t>
    </r>
  </si>
  <si>
    <t>Kosten je Betreuungstag</t>
  </si>
  <si>
    <t xml:space="preserve">Prognose           (100 %) </t>
  </si>
  <si>
    <t>*Wir versichern, dass die der Berechnung zu Grunde gelegten Angaben, Personal- und Sachkosten korrekt aus dem Jahresabschluss übernommen sowie sach- und periodengerecht zugeordnet wurden.</t>
  </si>
  <si>
    <t>Die beantragten Pflegesätze der Pflegegrade 2 bis 5 sowie die prognostische Belegung bilden die Berechnungsbasis zur Ermittlung des EEE.  Der monatliche EEE erhöht sich, sofern gesonderte Vereinbarungen  nach § 82a und / oder § 82b SGB XI und / oder § 28 Abs. 2 PflBG geschlossen wurden. 
Aus dem ermittelten EEE und der jeweiligen Leistungspauschale gemäß § 43 SGB XI ergibt sich folgende Pflegevergütung pro Tag und Pflegegrad.</t>
  </si>
  <si>
    <t>durchschnittliche Personalkosten (AG-Brutto)</t>
  </si>
  <si>
    <t>Gilt für tarifungebundene Träger, welche das regional übliche Entgeltniveau  gem. § 82c SGB XI anwenden.</t>
  </si>
  <si>
    <r>
      <t>Lebensmittelaufwand</t>
    </r>
    <r>
      <rPr>
        <sz val="10"/>
        <rFont val="Arial"/>
        <family val="2"/>
      </rPr>
      <t xml:space="preserve"> ohne Herstellungskosten</t>
    </r>
  </si>
  <si>
    <t xml:space="preserve">zusätzlich wird der Zuschlag gem. § 43b SGB XI beantragt </t>
  </si>
  <si>
    <t>Zusätzliche Betreuungskräfte:</t>
  </si>
  <si>
    <t>x</t>
  </si>
  <si>
    <t>pauschal</t>
  </si>
  <si>
    <t>individuell</t>
  </si>
  <si>
    <t>aktuell vereinbart</t>
  </si>
  <si>
    <t>§43b Hilfsrechnung</t>
  </si>
  <si>
    <t>umger. in Vollzeitkräfte (VK)</t>
  </si>
  <si>
    <t>Verantwortl. Pflegefachkraft (PDL)</t>
  </si>
  <si>
    <t>Qualitätsbeauftragte</t>
  </si>
  <si>
    <t>Sozialarbeiter/In</t>
  </si>
  <si>
    <t xml:space="preserve">Fachkräfte mit mind. 3.Jähriger Berufsausbildung inkl. für Therapie u. soziale Betreuung </t>
  </si>
  <si>
    <r>
      <t xml:space="preserve">Pflege- und Betreuungskräfte </t>
    </r>
    <r>
      <rPr>
        <u/>
        <sz val="9"/>
        <color theme="1"/>
        <rFont val="Arial"/>
        <family val="2"/>
      </rPr>
      <t>mit</t>
    </r>
    <r>
      <rPr>
        <sz val="9"/>
        <color theme="1"/>
        <rFont val="Arial"/>
        <family val="2"/>
      </rPr>
      <t xml:space="preserve"> mind. 1. Jähriger Berufsausbildung </t>
    </r>
  </si>
  <si>
    <r>
      <t xml:space="preserve">Pflege- und Betreuungskräfte </t>
    </r>
    <r>
      <rPr>
        <u/>
        <sz val="9"/>
        <color theme="1"/>
        <rFont val="Arial"/>
        <family val="2"/>
      </rPr>
      <t>ohne</t>
    </r>
    <r>
      <rPr>
        <sz val="9"/>
        <color theme="1"/>
        <rFont val="Arial"/>
        <family val="2"/>
      </rPr>
      <t xml:space="preserve"> mind. 1. Jähriger Berufsausbildung</t>
    </r>
  </si>
  <si>
    <r>
      <t xml:space="preserve">Fort- u. Weiterbildungskosten </t>
    </r>
    <r>
      <rPr>
        <u/>
        <sz val="9"/>
        <rFont val="Arial"/>
        <family val="2"/>
      </rPr>
      <t>Pflege</t>
    </r>
  </si>
  <si>
    <t>Summen:</t>
  </si>
  <si>
    <t xml:space="preserve">Belegung </t>
  </si>
  <si>
    <t>Kosten (ges.)</t>
  </si>
  <si>
    <t>Kosten ges.</t>
  </si>
  <si>
    <t xml:space="preserve">Allgemeine Angaben  </t>
  </si>
  <si>
    <t>Laufzeit-Beginn</t>
  </si>
  <si>
    <t>Laufzeit-Ende</t>
  </si>
  <si>
    <t>Name der Einrichtung</t>
  </si>
  <si>
    <t>IK-Kennzeichen</t>
  </si>
  <si>
    <t>Name des Trägers</t>
  </si>
  <si>
    <t>Grad 1</t>
  </si>
  <si>
    <t>Grad 2</t>
  </si>
  <si>
    <t>Grad 3</t>
  </si>
  <si>
    <t>Grad 4</t>
  </si>
  <si>
    <t>Grad 5</t>
  </si>
  <si>
    <t>Personalnebenkosten</t>
  </si>
  <si>
    <t>Referenzjahr</t>
  </si>
  <si>
    <t xml:space="preserve">Personal Referenzjahr VK </t>
  </si>
  <si>
    <t xml:space="preserve">Pflege- und Betreuungskräfte mit mind. 1. Jähriger Berufsausbildung </t>
  </si>
  <si>
    <t>Pflege- und Betreuungskräfte ohne mind. 1. Jähriger Berufsausbildung</t>
  </si>
  <si>
    <t>Fort- u. Weiterbildungskosten Pflege</t>
  </si>
  <si>
    <t>Personalkosten (ges.)</t>
  </si>
  <si>
    <t>Verpflegungskosten (ges.)</t>
  </si>
  <si>
    <t xml:space="preserve">Betriebskosten (ges.) </t>
  </si>
  <si>
    <t>dav. Personalkosten</t>
  </si>
  <si>
    <t>dav. Sachkosten</t>
  </si>
  <si>
    <t>dav. Anl. A</t>
  </si>
  <si>
    <t>dav. Anl. D</t>
  </si>
  <si>
    <t>dav. Anl.E</t>
  </si>
  <si>
    <t>dav. Anl. E</t>
  </si>
  <si>
    <t>Kosten Anlage A</t>
  </si>
  <si>
    <t>Kosten Anlage D</t>
  </si>
  <si>
    <t>Kosten Anlage E</t>
  </si>
  <si>
    <t xml:space="preserve">wöch. Arbeitszeit </t>
  </si>
  <si>
    <t>PG-Verteilung</t>
  </si>
  <si>
    <t>PG-Verteilung - Prognose</t>
  </si>
  <si>
    <t>Platzzahl</t>
  </si>
  <si>
    <t>Steigerung Betriebskostensatz</t>
  </si>
  <si>
    <t xml:space="preserve">Steigerung Verpflegungssatz </t>
  </si>
  <si>
    <t>Sachkosten</t>
  </si>
  <si>
    <t>Personalkosten</t>
  </si>
  <si>
    <t xml:space="preserve">Unterkunft </t>
  </si>
  <si>
    <t>Anlage 2 (Antrag)
Ermittlung der Vertragsparteien der Pflegesatzverhandlung gem § 85 Abs. 2 SGB XI</t>
  </si>
  <si>
    <t>Hilfstabelle 
Kalenderjahre</t>
  </si>
  <si>
    <t>Name der Einrichtung:</t>
  </si>
  <si>
    <t>Institutionskennzeichen:</t>
  </si>
  <si>
    <t>Belegungstage laut letztem Kalenderjahr:</t>
  </si>
  <si>
    <t>Belegungstage</t>
  </si>
  <si>
    <t>Kalenderjahr</t>
  </si>
  <si>
    <r>
      <rPr>
        <sz val="11"/>
        <color rgb="FFFF0000"/>
        <rFont val="Arial"/>
        <family val="2"/>
      </rPr>
      <t xml:space="preserve">Zur Bemessung ist das letzte </t>
    </r>
    <r>
      <rPr>
        <u/>
        <sz val="11"/>
        <color rgb="FFFF0000"/>
        <rFont val="Arial"/>
        <family val="2"/>
      </rPr>
      <t>vollständige</t>
    </r>
    <r>
      <rPr>
        <sz val="11"/>
        <color rgb="FFFF0000"/>
        <rFont val="Arial"/>
        <family val="2"/>
      </rPr>
      <t xml:space="preserve"> Kalenderjahr vor Aufforderung zur Pflegesatzverhandlung heranzuziehen.</t>
    </r>
  </si>
  <si>
    <t>Pflegekassen</t>
  </si>
  <si>
    <t>Anzahl der Berechnungstage im letzten Kalenderjahr vor dem Antragszeitraum</t>
  </si>
  <si>
    <t>Prozentuale Verteilung</t>
  </si>
  <si>
    <t>AOK</t>
  </si>
  <si>
    <t xml:space="preserve">BIG </t>
  </si>
  <si>
    <t>BKK</t>
  </si>
  <si>
    <t>IKK</t>
  </si>
  <si>
    <t>Knappschaft</t>
  </si>
  <si>
    <t>SVLFG</t>
  </si>
  <si>
    <t>Verband der Ersatzkassen e. V. als Arbeitsgemeinschaft der Pflegekassen der Ersatzkassen (TK, BEK, DAK, KKH, hkk, HEK)</t>
  </si>
  <si>
    <t>Private KV</t>
  </si>
  <si>
    <t>Sonstige</t>
  </si>
  <si>
    <t>…..</t>
  </si>
  <si>
    <t>Sozialhilfeträger</t>
  </si>
  <si>
    <t>Stufe 0</t>
  </si>
  <si>
    <t>Anzahl der Berechnungstage der Sozialhilfeempfänger im letzten Kalenderjahr vor dem Antragszeitraum</t>
  </si>
  <si>
    <t>Land Berlin</t>
  </si>
  <si>
    <t>außerhalb des Landes Berlin soweit bekannt</t>
  </si>
  <si>
    <t>……</t>
  </si>
  <si>
    <t>Personalschlüssel lt. RV</t>
  </si>
  <si>
    <t xml:space="preserve">Personalschlüssel §113c SGB XI </t>
  </si>
  <si>
    <t>Pflegegrad</t>
  </si>
  <si>
    <t>Anzahl der Bewohner</t>
  </si>
  <si>
    <t>Personalschlüssel nach PG</t>
  </si>
  <si>
    <t>VK je Bewohner
(FK / HK)</t>
  </si>
  <si>
    <t>Zusätzliches Personal</t>
  </si>
  <si>
    <t>PG 1</t>
  </si>
  <si>
    <t>PG 2</t>
  </si>
  <si>
    <t>PG 3</t>
  </si>
  <si>
    <t>PG 4</t>
  </si>
  <si>
    <t>PG 5</t>
  </si>
  <si>
    <t>Personalschlüssel 
PG unabhängig</t>
  </si>
  <si>
    <t>VK insgesamt 
(100 Plätze)</t>
  </si>
  <si>
    <t>Verantwortliche Pflegefachkraft</t>
  </si>
  <si>
    <t>Qualitätsbeauftragter</t>
  </si>
  <si>
    <t>Sozialarbeiter/in</t>
  </si>
  <si>
    <t>Pflegebedürftige Verteilung in %</t>
  </si>
  <si>
    <t>Absolut</t>
  </si>
  <si>
    <t>%</t>
  </si>
  <si>
    <t>Gesamt</t>
  </si>
  <si>
    <t>Personalschlüssel</t>
  </si>
  <si>
    <t xml:space="preserve">Anzahl VK </t>
  </si>
  <si>
    <t>davon Hilfskräfte</t>
  </si>
  <si>
    <t xml:space="preserve">Hilfskraftpersonal ohne Ausbildung </t>
  </si>
  <si>
    <t xml:space="preserve">Hilfskraftpersonal mit Ausbildung </t>
  </si>
  <si>
    <t>Fachkräfte</t>
  </si>
  <si>
    <t>Bewohner gesamt</t>
  </si>
  <si>
    <t xml:space="preserve">Personal </t>
  </si>
  <si>
    <t>gesamt:</t>
  </si>
  <si>
    <t xml:space="preserve">davon Fachkräfte </t>
  </si>
  <si>
    <t>FK</t>
  </si>
  <si>
    <t>HK o.A.</t>
  </si>
  <si>
    <t>HK m.A.</t>
  </si>
  <si>
    <t xml:space="preserve">aktuell gültig </t>
  </si>
  <si>
    <t xml:space="preserve">Pflegegradverteilung Prognose </t>
  </si>
  <si>
    <t>Bedarf nach §113c</t>
  </si>
  <si>
    <t>Vergleich RV und § 113c</t>
  </si>
  <si>
    <t>RV IST</t>
  </si>
  <si>
    <t>§113c SOLL</t>
  </si>
  <si>
    <t>Bedarf</t>
  </si>
  <si>
    <t>Pers.Nr.</t>
  </si>
  <si>
    <t>Beginn</t>
  </si>
  <si>
    <t xml:space="preserve">zu vereinbaren ges. </t>
  </si>
  <si>
    <t>Nebenrechnung</t>
  </si>
  <si>
    <t>VK-Anteile</t>
  </si>
  <si>
    <t>PFK</t>
  </si>
  <si>
    <t>Monate</t>
  </si>
  <si>
    <t>zu vereinbaren ges.</t>
  </si>
  <si>
    <t>PHK m.A</t>
  </si>
  <si>
    <t>PHK o.A</t>
  </si>
  <si>
    <t xml:space="preserve">zu vereinbaren VK </t>
  </si>
  <si>
    <t>zu vereinbaren Gesamtkosten</t>
  </si>
  <si>
    <t>Personal nach §113c</t>
  </si>
  <si>
    <t>zu vereinbaren VK Gesamt</t>
  </si>
  <si>
    <t>zu berücksichtigen im Vergütungszeitraum</t>
  </si>
  <si>
    <t xml:space="preserve">§43b </t>
  </si>
  <si>
    <t>Personal in VK nach §113c</t>
  </si>
  <si>
    <r>
      <t>Den Antrag bitte als</t>
    </r>
    <r>
      <rPr>
        <b/>
        <i/>
        <u/>
        <sz val="12"/>
        <color rgb="FF0000FF"/>
        <rFont val="Arial"/>
        <family val="2"/>
      </rPr>
      <t xml:space="preserve"> Excel-Datei</t>
    </r>
    <r>
      <rPr>
        <i/>
        <sz val="12"/>
        <rFont val="Arial"/>
        <family val="2"/>
      </rPr>
      <t xml:space="preserve"> und </t>
    </r>
    <r>
      <rPr>
        <b/>
        <i/>
        <u/>
        <sz val="12"/>
        <color rgb="FF0000FF"/>
        <rFont val="Arial"/>
        <family val="2"/>
      </rPr>
      <t>als PDF unterschrieben per Email</t>
    </r>
    <r>
      <rPr>
        <i/>
        <sz val="12"/>
        <rFont val="Arial"/>
        <family val="2"/>
      </rPr>
      <t xml:space="preserve"> je nach Zuständigkeit an das entsprechende Postfach senden: </t>
    </r>
    <r>
      <rPr>
        <b/>
        <i/>
        <sz val="12"/>
        <rFont val="Arial"/>
        <family val="2"/>
      </rPr>
      <t>Vertragspartner_Pflege_BLN_stationaer@nordost.</t>
    </r>
    <r>
      <rPr>
        <b/>
        <i/>
        <sz val="12"/>
        <color rgb="FF00B050"/>
        <rFont val="Arial"/>
        <family val="2"/>
      </rPr>
      <t>aok</t>
    </r>
    <r>
      <rPr>
        <b/>
        <i/>
        <sz val="12"/>
        <rFont val="Arial"/>
        <family val="2"/>
      </rPr>
      <t>.de;                                                       BE-Pflege-stat@</t>
    </r>
    <r>
      <rPr>
        <b/>
        <i/>
        <sz val="12"/>
        <color rgb="FF00B050"/>
        <rFont val="Arial"/>
        <family val="2"/>
      </rPr>
      <t>vdek</t>
    </r>
    <r>
      <rPr>
        <b/>
        <i/>
        <sz val="12"/>
        <rFont val="Arial"/>
        <family val="2"/>
      </rPr>
      <t>.com; StationaerPflegeBLN@</t>
    </r>
    <r>
      <rPr>
        <b/>
        <i/>
        <sz val="12"/>
        <color rgb="FF00B050"/>
        <rFont val="Arial"/>
        <family val="2"/>
      </rPr>
      <t>ikkbb</t>
    </r>
    <r>
      <rPr>
        <b/>
        <i/>
        <sz val="12"/>
        <rFont val="Arial"/>
        <family val="2"/>
      </rPr>
      <t>.de .</t>
    </r>
    <r>
      <rPr>
        <i/>
        <sz val="12"/>
        <rFont val="Arial"/>
        <family val="2"/>
      </rPr>
      <t xml:space="preserve">
Das Original verbleibt beim Antragsteller.</t>
    </r>
  </si>
  <si>
    <t>Antrag zum Abschluss einer Vergütungsvereinbarung gemäß § 85 SGB XI für vollstationäre Pflegeeinrichtungen                                                                              im Land Berlin</t>
  </si>
  <si>
    <t>Verg. nach Personalschlüssel inkl. § 113c Personal nach Anl. 3</t>
  </si>
  <si>
    <t>Personal nach §113c beantragt</t>
  </si>
  <si>
    <t xml:space="preserve">Verpflegung aktuell vereinbart </t>
  </si>
  <si>
    <t xml:space="preserve">Unterkunft aktuell vereinbart </t>
  </si>
  <si>
    <t>Kosten nach §113c</t>
  </si>
  <si>
    <t>noch möglich</t>
  </si>
  <si>
    <t>pauschales Verfahren ab 01.01.2026</t>
  </si>
  <si>
    <t xml:space="preserve">gem. Pkt. 4 der  Festlegungen </t>
  </si>
  <si>
    <t>Fachkräfte mit mind. 3.Jähriger Berufsausbildung</t>
  </si>
  <si>
    <t>Pflege- und Betreuungskräfte mit mind. 1. Jähriger Berufsausbildung</t>
  </si>
  <si>
    <t xml:space="preserve">Pflege- und Betreuungskräfte ohne mind. 1. Jähriger Berufsausbildung </t>
  </si>
  <si>
    <t>Anschrift: (Straße, HausNr.,PLZ)</t>
  </si>
  <si>
    <t>Telefon / E-Mailadresse:</t>
  </si>
  <si>
    <t>Trägerverband:</t>
  </si>
  <si>
    <t>Institutionskennzeichen (IK):</t>
  </si>
  <si>
    <t>Platzzahl Referenzjahr</t>
  </si>
  <si>
    <t>Platzzahl Prognose</t>
  </si>
  <si>
    <t>Berechnungstage (BT) (Divisor) bei der Auslastung von</t>
  </si>
  <si>
    <t>bitte auswählen</t>
  </si>
  <si>
    <r>
      <t xml:space="preserve">Weitere in o.g. Bereichen nicht enthaltene Personalneben-aufwendungen
</t>
    </r>
    <r>
      <rPr>
        <sz val="8"/>
        <rFont val="Arial"/>
        <family val="2"/>
      </rPr>
      <t>(</t>
    </r>
    <r>
      <rPr>
        <i/>
        <sz val="8"/>
        <rFont val="Arial"/>
        <family val="2"/>
      </rPr>
      <t>hier insb. BG, Arbeits- und Gesundheitsschutz, Betriebsarzt, Differenz der Kosten: Gehalt einer PHK o.A. und Ausbildungsvergütung</t>
    </r>
    <r>
      <rPr>
        <sz val="8"/>
        <rFont val="Arial"/>
        <family val="2"/>
      </rPr>
      <t>)</t>
    </r>
  </si>
  <si>
    <t>nur auszufüllen bei Vereinbarung von Zusatzpersonal nach §113c</t>
  </si>
  <si>
    <t xml:space="preserve">Personal in VK </t>
  </si>
  <si>
    <t>1. Allgemeine Daten</t>
  </si>
  <si>
    <t>2. Platzzahl laut Versorgungsvertrag:</t>
  </si>
  <si>
    <t>3. Beantragter Vergütungszeitraum:</t>
  </si>
  <si>
    <t xml:space="preserve">4. Belegung  und vorzuhaltendes Personal </t>
  </si>
  <si>
    <r>
      <t xml:space="preserve">5. Pflegepersonalkosten* </t>
    </r>
    <r>
      <rPr>
        <b/>
        <u/>
        <sz val="12"/>
        <color rgb="FFC00000"/>
        <rFont val="Arial"/>
        <family val="2"/>
      </rPr>
      <t>(ohne Personal</t>
    </r>
    <r>
      <rPr>
        <b/>
        <u/>
        <sz val="12"/>
        <rFont val="Arial"/>
        <family val="2"/>
      </rPr>
      <t xml:space="preserve"> gem.§ 132g und SGB V § 43b SGB XI und Sonderwohnbereiche A, D, E )  </t>
    </r>
  </si>
  <si>
    <t>6. beantragt wird:</t>
  </si>
  <si>
    <t>7. Verpflegung*</t>
  </si>
  <si>
    <t>8. Betriebskosten*</t>
  </si>
  <si>
    <t>9.</t>
  </si>
  <si>
    <t>Diese Personalkosten sind NICHT in Pkt. 5. enthalten.</t>
  </si>
  <si>
    <t>VK Anlage A</t>
  </si>
  <si>
    <t>VK Anlage D</t>
  </si>
  <si>
    <t>VK Anlage E</t>
  </si>
  <si>
    <t xml:space="preserve">5% Regelung </t>
  </si>
  <si>
    <t xml:space="preserve">Vdek </t>
  </si>
  <si>
    <t xml:space="preserve">Land BLN </t>
  </si>
  <si>
    <t>Zusatzpersonal nach §113c SGB XI PFK</t>
  </si>
  <si>
    <t>Zusatzpersonal nach §113c SGB XI PHK mit Ausbildung</t>
  </si>
  <si>
    <t>Zusatzpersonal nach §113c SGB XI PHK ohneAusbildung</t>
  </si>
  <si>
    <t>Zusatzpersonal PFK</t>
  </si>
  <si>
    <t>Zusatzpersonal PHK mit Ausbildung</t>
  </si>
  <si>
    <t>Zusatzpersonal PHK ohne Ausbildung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</si>
</sst>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 #,##0.00\ &quot;€&quot;_-;\-* #,##0.00\ &quot;€&quot;_-;_-* &quot;-&quot;??\ &quot;€&quot;_-;_-@_-"/>
    <numFmt numFmtId="43" formatCode="_-* #,##0.00_-;\-* #,##0.00_-;_-* &quot;-&quot;??_-;_-@_-"/>
    <numFmt numFmtId="164" formatCode="&quot;bis &quot;dd/mm/yyyy"/>
    <numFmt numFmtId="165" formatCode="#,##0.00\ &quot;€&quot;"/>
    <numFmt numFmtId="166" formatCode="&quot;aus BK ( &quot;0%&quot;)&quot;"/>
    <numFmt numFmtId="167" formatCode="#,##0.00&quot; EUR&quot;"/>
    <numFmt numFmtId="168" formatCode="0.000"/>
    <numFmt numFmtId="169" formatCode="#,##0\ &quot;BT&quot;"/>
    <numFmt numFmtId="170" formatCode="#,##0.00\ &quot;€&quot;\ &quot;Pausch. p. ZR / Azubi&quot;"/>
    <numFmt numFmtId="171" formatCode="&quot;PG. &quot;General"/>
    <numFmt numFmtId="172" formatCode="_-* #,##0.00\ [$€-1]_-;\-* #,##0.00\ [$€-1]_-;_-* &quot;-&quot;??\ [$€-1]_-"/>
    <numFmt numFmtId="173" formatCode="0.00\ \V\K"/>
    <numFmt numFmtId="174" formatCode="0.0000\ \V\K"/>
    <numFmt numFmtId="175" formatCode="&quot;PG &quot;\ 0"/>
    <numFmt numFmtId="176" formatCode="0.00&quot; VK&quot;"/>
    <numFmt numFmtId="177" formatCode="0.00&quot;=&quot;"/>
    <numFmt numFmtId="178" formatCode="0.00&quot; VK /&quot;"/>
    <numFmt numFmtId="179" formatCode="0\ &quot;Pl.&quot;"/>
    <numFmt numFmtId="180" formatCode="#,##0&quot; BT&quot;"/>
    <numFmt numFmtId="181" formatCode="&quot;bei&quot;\ 0.0%\ &quot;Auslastung&quot;"/>
    <numFmt numFmtId="182" formatCode="&quot;Im Jahresdurchschn.&quot;\ 0"/>
    <numFmt numFmtId="183" formatCode="&quot;:&quot;0.00"/>
    <numFmt numFmtId="184" formatCode="0.0000"/>
    <numFmt numFmtId="185" formatCode="&quot;:&quot;\ 000"/>
    <numFmt numFmtId="186" formatCode="_-* #,##0.000\ &quot;€&quot;_-;\-* #,##0.000\ &quot;€&quot;_-;_-* &quot;-&quot;???\ &quot;€&quot;_-;_-@_-"/>
    <numFmt numFmtId="187" formatCode="#,##0.00_ ;\-#,##0.00\ "/>
    <numFmt numFmtId="188" formatCode="General\ &quot;Plätze&quot;"/>
    <numFmt numFmtId="189" formatCode="0.0%&quot;:&quot;"/>
  </numFmts>
  <fonts count="103" x14ac:knownFonts="1">
    <font>
      <sz val="1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name val="Arial"/>
      <family val="2"/>
    </font>
    <font>
      <b/>
      <u/>
      <sz val="11"/>
      <name val="Arial"/>
      <family val="2"/>
    </font>
    <font>
      <b/>
      <sz val="10"/>
      <name val="Arial"/>
      <family val="2"/>
    </font>
    <font>
      <b/>
      <u/>
      <sz val="10"/>
      <name val="Arial"/>
      <family val="2"/>
    </font>
    <font>
      <sz val="10"/>
      <name val="Arial"/>
      <family val="2"/>
    </font>
    <font>
      <b/>
      <i/>
      <sz val="10"/>
      <name val="Arial"/>
      <family val="2"/>
    </font>
    <font>
      <b/>
      <sz val="11"/>
      <name val="Arial"/>
      <family val="2"/>
    </font>
    <font>
      <b/>
      <sz val="9"/>
      <name val="Arial"/>
      <family val="2"/>
    </font>
    <font>
      <b/>
      <sz val="11"/>
      <color indexed="12"/>
      <name val="Arial"/>
      <family val="2"/>
    </font>
    <font>
      <sz val="11"/>
      <color rgb="FFFF0000"/>
      <name val="Arial"/>
      <family val="2"/>
    </font>
    <font>
      <b/>
      <sz val="11"/>
      <color theme="1"/>
      <name val="Arial"/>
      <family val="2"/>
    </font>
    <font>
      <sz val="11"/>
      <color theme="1"/>
      <name val="Calibri"/>
      <family val="2"/>
      <scheme val="minor"/>
    </font>
    <font>
      <b/>
      <sz val="11"/>
      <color rgb="FF00B0F0"/>
      <name val="Calibri"/>
      <family val="2"/>
      <scheme val="minor"/>
    </font>
    <font>
      <sz val="11"/>
      <color rgb="FF00B0F0"/>
      <name val="Calibri"/>
      <family val="2"/>
      <scheme val="minor"/>
    </font>
    <font>
      <b/>
      <u/>
      <sz val="9"/>
      <name val="Arial"/>
      <family val="2"/>
    </font>
    <font>
      <u/>
      <sz val="9"/>
      <name val="Arial"/>
      <family val="2"/>
    </font>
    <font>
      <b/>
      <sz val="9"/>
      <color theme="1"/>
      <name val="Arial"/>
      <family val="2"/>
    </font>
    <font>
      <sz val="9"/>
      <color theme="1"/>
      <name val="Arial"/>
      <family val="2"/>
    </font>
    <font>
      <sz val="8"/>
      <color theme="1"/>
      <name val="Arial"/>
      <family val="2"/>
    </font>
    <font>
      <b/>
      <sz val="10"/>
      <color rgb="FF0000FF"/>
      <name val="Arial"/>
      <family val="2"/>
    </font>
    <font>
      <sz val="11"/>
      <color theme="0" tint="-0.499984740745262"/>
      <name val="Arial"/>
      <family val="2"/>
    </font>
    <font>
      <sz val="10"/>
      <color rgb="FF0000FF"/>
      <name val="Arial"/>
      <family val="2"/>
    </font>
    <font>
      <b/>
      <sz val="7"/>
      <color theme="1"/>
      <name val="Arial"/>
      <family val="2"/>
    </font>
    <font>
      <b/>
      <sz val="9"/>
      <color indexed="12"/>
      <name val="Arial"/>
      <family val="2"/>
    </font>
    <font>
      <sz val="9"/>
      <color theme="1"/>
      <name val="Calibri"/>
      <family val="2"/>
      <scheme val="minor"/>
    </font>
    <font>
      <b/>
      <sz val="12"/>
      <name val="Arial"/>
      <family val="2"/>
    </font>
    <font>
      <b/>
      <sz val="10"/>
      <color rgb="FF009900"/>
      <name val="Arial"/>
      <family val="2"/>
    </font>
    <font>
      <b/>
      <sz val="11"/>
      <color rgb="FFFF0000"/>
      <name val="Arial"/>
      <family val="2"/>
    </font>
    <font>
      <b/>
      <i/>
      <sz val="8"/>
      <name val="Arial"/>
      <family val="2"/>
    </font>
    <font>
      <b/>
      <sz val="10"/>
      <color theme="1"/>
      <name val="Arial"/>
      <family val="2"/>
    </font>
    <font>
      <b/>
      <u/>
      <sz val="10"/>
      <color rgb="FF7030A0"/>
      <name val="Arial"/>
      <family val="2"/>
    </font>
    <font>
      <sz val="10"/>
      <color indexed="12"/>
      <name val="Arial"/>
      <family val="2"/>
    </font>
    <font>
      <sz val="12"/>
      <name val="Times New Roman"/>
      <family val="1"/>
    </font>
    <font>
      <sz val="11"/>
      <color theme="0" tint="-0.34998626667073579"/>
      <name val="Arial"/>
      <family val="2"/>
    </font>
    <font>
      <b/>
      <sz val="11"/>
      <color rgb="FF0000FF"/>
      <name val="Arial"/>
      <family val="2"/>
    </font>
    <font>
      <b/>
      <sz val="10"/>
      <color theme="0" tint="-0.249977111117893"/>
      <name val="Arial"/>
      <family val="2"/>
    </font>
    <font>
      <sz val="11"/>
      <color theme="0" tint="-0.249977111117893"/>
      <name val="Calibri"/>
      <family val="2"/>
      <scheme val="minor"/>
    </font>
    <font>
      <b/>
      <u/>
      <sz val="12"/>
      <name val="Arial"/>
      <family val="2"/>
    </font>
    <font>
      <b/>
      <u/>
      <sz val="11"/>
      <color theme="1"/>
      <name val="Arial"/>
      <family val="2"/>
    </font>
    <font>
      <b/>
      <sz val="11"/>
      <name val="Calibri"/>
      <family val="2"/>
      <scheme val="minor"/>
    </font>
    <font>
      <sz val="11"/>
      <name val="Calibri"/>
      <family val="2"/>
      <scheme val="minor"/>
    </font>
    <font>
      <b/>
      <sz val="11"/>
      <color rgb="FFFF0000"/>
      <name val="Calibri"/>
      <family val="2"/>
      <scheme val="minor"/>
    </font>
    <font>
      <b/>
      <u/>
      <sz val="10"/>
      <color theme="1"/>
      <name val="Arial"/>
      <family val="2"/>
    </font>
    <font>
      <sz val="10"/>
      <color theme="1"/>
      <name val="Arial"/>
      <family val="2"/>
    </font>
    <font>
      <sz val="9"/>
      <name val="Arial"/>
      <family val="2"/>
    </font>
    <font>
      <sz val="11"/>
      <color rgb="FFFF0000"/>
      <name val="Calibri"/>
      <family val="2"/>
      <scheme val="minor"/>
    </font>
    <font>
      <b/>
      <sz val="11"/>
      <color rgb="FF009900"/>
      <name val="Arial"/>
      <family val="2"/>
    </font>
    <font>
      <b/>
      <i/>
      <sz val="12"/>
      <name val="Arial"/>
      <family val="2"/>
    </font>
    <font>
      <sz val="11"/>
      <color theme="0" tint="-0.249977111117893"/>
      <name val="Arial"/>
      <family val="2"/>
    </font>
    <font>
      <sz val="10"/>
      <color rgb="FFFF0000"/>
      <name val="Arial"/>
      <family val="2"/>
    </font>
    <font>
      <sz val="9"/>
      <color theme="0" tint="-4.9989318521683403E-2"/>
      <name val="Arial"/>
      <family val="2"/>
    </font>
    <font>
      <sz val="10"/>
      <color indexed="22"/>
      <name val="Arial"/>
      <family val="2"/>
    </font>
    <font>
      <sz val="11"/>
      <color theme="0" tint="-4.9989318521683403E-2"/>
      <name val="Arial"/>
      <family val="2"/>
    </font>
    <font>
      <b/>
      <i/>
      <u/>
      <sz val="10"/>
      <name val="Arial"/>
      <family val="2"/>
    </font>
    <font>
      <b/>
      <sz val="12"/>
      <color rgb="FF00B0F0"/>
      <name val="Calibri"/>
      <family val="2"/>
      <scheme val="minor"/>
    </font>
    <font>
      <b/>
      <sz val="10"/>
      <color indexed="12"/>
      <name val="Arial"/>
      <family val="2"/>
    </font>
    <font>
      <sz val="9"/>
      <color theme="0" tint="-0.249977111117893"/>
      <name val="Calibri"/>
      <family val="2"/>
      <scheme val="minor"/>
    </font>
    <font>
      <b/>
      <sz val="8"/>
      <name val="Arial"/>
      <family val="2"/>
    </font>
    <font>
      <b/>
      <u/>
      <sz val="11"/>
      <color theme="0" tint="-0.34998626667073579"/>
      <name val="Arial"/>
      <family val="2"/>
    </font>
    <font>
      <sz val="11"/>
      <color theme="0"/>
      <name val="Arial"/>
      <family val="2"/>
    </font>
    <font>
      <i/>
      <sz val="8"/>
      <name val="Arial"/>
      <family val="2"/>
    </font>
    <font>
      <b/>
      <u/>
      <sz val="11"/>
      <color rgb="FFFF0000"/>
      <name val="Arial"/>
      <family val="2"/>
    </font>
    <font>
      <sz val="10"/>
      <color theme="0" tint="-0.34998626667073579"/>
      <name val="Arial"/>
      <family val="2"/>
    </font>
    <font>
      <b/>
      <u/>
      <sz val="10"/>
      <color indexed="12"/>
      <name val="Arial"/>
      <family val="2"/>
    </font>
    <font>
      <b/>
      <sz val="11"/>
      <color theme="0" tint="-0.34998626667073579"/>
      <name val="Arial"/>
      <family val="2"/>
    </font>
    <font>
      <i/>
      <sz val="12"/>
      <name val="Arial"/>
      <family val="2"/>
    </font>
    <font>
      <b/>
      <i/>
      <sz val="12"/>
      <color rgb="FF00B050"/>
      <name val="Arial"/>
      <family val="2"/>
    </font>
    <font>
      <sz val="9"/>
      <color indexed="81"/>
      <name val="Segoe UI"/>
      <family val="2"/>
    </font>
    <font>
      <b/>
      <sz val="9"/>
      <color indexed="81"/>
      <name val="Segoe UI"/>
      <family val="2"/>
    </font>
    <font>
      <b/>
      <sz val="11"/>
      <color theme="0" tint="-0.499984740745262"/>
      <name val="Arial"/>
      <family val="2"/>
    </font>
    <font>
      <b/>
      <sz val="11"/>
      <color rgb="FFFFFF00"/>
      <name val="Arial"/>
      <family val="2"/>
    </font>
    <font>
      <sz val="8"/>
      <name val="Arial"/>
      <family val="2"/>
    </font>
    <font>
      <u/>
      <sz val="9"/>
      <color theme="1"/>
      <name val="Arial"/>
      <family val="2"/>
    </font>
    <font>
      <u/>
      <sz val="10"/>
      <name val="Arial"/>
      <family val="2"/>
    </font>
    <font>
      <sz val="9"/>
      <color rgb="FFFF0000"/>
      <name val="Arial"/>
      <family val="2"/>
    </font>
    <font>
      <sz val="7"/>
      <name val="Arial"/>
      <family val="2"/>
    </font>
    <font>
      <b/>
      <u/>
      <sz val="12"/>
      <color rgb="FF00B050"/>
      <name val="Arial"/>
      <family val="2"/>
    </font>
    <font>
      <b/>
      <sz val="11"/>
      <color rgb="FFFF00FF"/>
      <name val="Arial"/>
      <family val="2"/>
    </font>
    <font>
      <sz val="11"/>
      <color rgb="FFFF00FF"/>
      <name val="Arial"/>
      <family val="2"/>
    </font>
    <font>
      <u/>
      <sz val="10"/>
      <color theme="0"/>
      <name val="Arial"/>
      <family val="2"/>
    </font>
    <font>
      <sz val="10"/>
      <color theme="0"/>
      <name val="Arial"/>
      <family val="2"/>
    </font>
    <font>
      <u/>
      <sz val="11"/>
      <color rgb="FFFF0000"/>
      <name val="Arial"/>
      <family val="2"/>
    </font>
    <font>
      <b/>
      <sz val="11"/>
      <color theme="1"/>
      <name val="Calibri"/>
      <family val="2"/>
      <scheme val="minor"/>
    </font>
    <font>
      <b/>
      <sz val="11"/>
      <color theme="0"/>
      <name val="Calibri"/>
      <family val="2"/>
      <scheme val="minor"/>
    </font>
    <font>
      <b/>
      <u/>
      <sz val="11"/>
      <color theme="1"/>
      <name val="Calibri"/>
      <family val="2"/>
      <scheme val="minor"/>
    </font>
    <font>
      <sz val="11"/>
      <color theme="0" tint="-0.14999847407452621"/>
      <name val="Calibri"/>
      <family val="2"/>
      <scheme val="minor"/>
    </font>
    <font>
      <b/>
      <u val="singleAccounting"/>
      <sz val="11"/>
      <name val="Arial"/>
      <family val="2"/>
    </font>
    <font>
      <b/>
      <u/>
      <sz val="11"/>
      <color theme="0"/>
      <name val="Arial"/>
      <family val="2"/>
    </font>
    <font>
      <b/>
      <i/>
      <u/>
      <sz val="12"/>
      <color rgb="FF0000FF"/>
      <name val="Arial"/>
      <family val="2"/>
    </font>
    <font>
      <sz val="11"/>
      <color theme="0" tint="-0.14999847407452621"/>
      <name val="Arial"/>
      <family val="2"/>
    </font>
    <font>
      <sz val="11"/>
      <color rgb="FF0000FF"/>
      <name val="Arial"/>
      <family val="2"/>
    </font>
    <font>
      <u/>
      <sz val="11"/>
      <color theme="1"/>
      <name val="Calibri"/>
      <family val="2"/>
      <scheme val="minor"/>
    </font>
    <font>
      <sz val="10"/>
      <color theme="0" tint="-0.249977111117893"/>
      <name val="Arial"/>
      <family val="2"/>
    </font>
    <font>
      <b/>
      <u/>
      <sz val="12"/>
      <color rgb="FFC00000"/>
      <name val="Arial"/>
      <family val="2"/>
    </font>
    <font>
      <b/>
      <sz val="12"/>
      <color rgb="FFFF0000"/>
      <name val="Arial"/>
      <family val="2"/>
    </font>
    <font>
      <b/>
      <u/>
      <sz val="11"/>
      <name val="Calibri"/>
      <family val="2"/>
      <scheme val="minor"/>
    </font>
  </fonts>
  <fills count="30">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EBEB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indexed="65"/>
        <bgColor indexed="64"/>
      </patternFill>
    </fill>
    <fill>
      <patternFill patternType="solid">
        <fgColor theme="9" tint="0.79998168889431442"/>
        <bgColor indexed="64"/>
      </patternFill>
    </fill>
    <fill>
      <patternFill patternType="lightTrellis"/>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59999389629810485"/>
        <bgColor indexed="64"/>
      </patternFill>
    </fill>
    <fill>
      <patternFill patternType="solid">
        <fgColor indexed="22"/>
        <bgColor indexed="64"/>
      </patternFill>
    </fill>
    <fill>
      <patternFill patternType="solid">
        <fgColor rgb="FFFF3300"/>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rgb="FFCCFFCC"/>
        <bgColor indexed="64"/>
      </patternFill>
    </fill>
    <fill>
      <patternFill patternType="solid">
        <fgColor rgb="FF99FF99"/>
        <bgColor indexed="64"/>
      </patternFill>
    </fill>
    <fill>
      <patternFill patternType="solid">
        <fgColor rgb="FF66FF99"/>
        <bgColor indexed="64"/>
      </patternFill>
    </fill>
    <fill>
      <patternFill patternType="solid">
        <fgColor indexed="9"/>
        <bgColor indexed="64"/>
      </patternFill>
    </fill>
    <fill>
      <patternFill patternType="lightUp">
        <bgColor theme="5" tint="0.59999389629810485"/>
      </patternFill>
    </fill>
    <fill>
      <patternFill patternType="solid">
        <fgColor rgb="FF00B05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18"/>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top/>
      <bottom/>
      <diagonal/>
    </border>
    <border>
      <left style="medium">
        <color indexed="64"/>
      </left>
      <right style="medium">
        <color indexed="64"/>
      </right>
      <top style="dotted">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indexed="64"/>
      </top>
      <bottom/>
      <diagonal/>
    </border>
    <border>
      <left/>
      <right style="medium">
        <color indexed="64"/>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indexed="64"/>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s>
  <cellStyleXfs count="19">
    <xf numFmtId="0" fontId="0" fillId="0" borderId="0"/>
    <xf numFmtId="44" fontId="7" fillId="0" borderId="0" applyFont="0" applyFill="0" applyBorder="0" applyAlignment="0" applyProtection="0"/>
    <xf numFmtId="0" fontId="18" fillId="0" borderId="0"/>
    <xf numFmtId="9" fontId="1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0" fontId="11" fillId="0" borderId="0"/>
    <xf numFmtId="0" fontId="39" fillId="0" borderId="0"/>
    <xf numFmtId="44" fontId="7" fillId="0" borderId="0" applyFont="0" applyFill="0" applyBorder="0" applyAlignment="0" applyProtection="0"/>
    <xf numFmtId="172" fontId="11" fillId="0" borderId="7" applyFont="0" applyFill="0" applyBorder="0" applyAlignment="0" applyProtection="0">
      <alignment vertical="top"/>
    </xf>
    <xf numFmtId="0" fontId="4" fillId="0" borderId="0"/>
    <xf numFmtId="0" fontId="18" fillId="0" borderId="0"/>
    <xf numFmtId="0" fontId="11" fillId="0" borderId="0"/>
    <xf numFmtId="0" fontId="2" fillId="0" borderId="0"/>
    <xf numFmtId="0" fontId="11" fillId="0" borderId="0"/>
    <xf numFmtId="0" fontId="18" fillId="0" borderId="0"/>
    <xf numFmtId="9" fontId="18" fillId="0" borderId="0" applyFont="0" applyFill="0" applyBorder="0" applyAlignment="0" applyProtection="0"/>
    <xf numFmtId="0" fontId="7" fillId="0" borderId="0"/>
  </cellStyleXfs>
  <cellXfs count="820">
    <xf numFmtId="0" fontId="0" fillId="0" borderId="0" xfId="0"/>
    <xf numFmtId="0" fontId="0" fillId="0" borderId="0" xfId="0" applyAlignment="1">
      <alignment vertical="center"/>
    </xf>
    <xf numFmtId="0" fontId="0" fillId="0" borderId="0" xfId="0" applyProtection="1"/>
    <xf numFmtId="0" fontId="0" fillId="0" borderId="0" xfId="0" applyAlignment="1" applyProtection="1">
      <alignment vertical="center"/>
    </xf>
    <xf numFmtId="0" fontId="0" fillId="0" borderId="0" xfId="0" applyBorder="1" applyAlignment="1">
      <alignment vertical="center"/>
    </xf>
    <xf numFmtId="0" fontId="18" fillId="0" borderId="0" xfId="2" applyBorder="1"/>
    <xf numFmtId="0" fontId="18" fillId="0" borderId="0" xfId="2"/>
    <xf numFmtId="0" fontId="19" fillId="0" borderId="0" xfId="2" applyFont="1"/>
    <xf numFmtId="0" fontId="20" fillId="0" borderId="0" xfId="2" applyFont="1"/>
    <xf numFmtId="0" fontId="9" fillId="0" borderId="0" xfId="2" applyFont="1" applyBorder="1" applyAlignment="1" applyProtection="1">
      <alignment vertical="center" wrapText="1"/>
    </xf>
    <xf numFmtId="0" fontId="19" fillId="0" borderId="0" xfId="2" applyFont="1" applyAlignment="1">
      <alignment horizontal="center"/>
    </xf>
    <xf numFmtId="0" fontId="18" fillId="0" borderId="0" xfId="2" applyFill="1"/>
    <xf numFmtId="0" fontId="24" fillId="0" borderId="0" xfId="2" applyFont="1" applyFill="1"/>
    <xf numFmtId="0" fontId="24" fillId="0" borderId="0" xfId="2" applyFont="1"/>
    <xf numFmtId="0" fontId="18" fillId="3" borderId="17" xfId="2" applyFill="1" applyBorder="1" applyAlignment="1" applyProtection="1">
      <alignment horizontal="center" vertical="center"/>
      <protection locked="0"/>
    </xf>
    <xf numFmtId="10" fontId="0" fillId="0" borderId="0" xfId="0" applyNumberFormat="1"/>
    <xf numFmtId="0" fontId="0" fillId="0" borderId="0" xfId="0" applyAlignment="1">
      <alignment horizontal="right"/>
    </xf>
    <xf numFmtId="0" fontId="9" fillId="0" borderId="0" xfId="0" applyFont="1" applyFill="1" applyAlignment="1" applyProtection="1">
      <alignment vertical="center" wrapText="1"/>
    </xf>
    <xf numFmtId="0" fontId="27" fillId="0" borderId="0" xfId="0" applyFont="1"/>
    <xf numFmtId="0" fontId="0" fillId="0" borderId="0" xfId="0" applyAlignment="1">
      <alignment vertical="center" wrapText="1"/>
    </xf>
    <xf numFmtId="0" fontId="0" fillId="0" borderId="0" xfId="0" applyAlignment="1" applyProtection="1">
      <alignment vertical="center" wrapText="1"/>
    </xf>
    <xf numFmtId="0" fontId="23" fillId="0" borderId="0" xfId="2" applyFont="1"/>
    <xf numFmtId="0" fontId="6" fillId="0" borderId="0" xfId="2" applyFont="1"/>
    <xf numFmtId="0" fontId="24" fillId="0" borderId="0" xfId="2" applyFont="1" applyProtection="1"/>
    <xf numFmtId="14" fontId="30" fillId="3" borderId="0" xfId="2" applyNumberFormat="1" applyFont="1" applyFill="1" applyAlignment="1" applyProtection="1">
      <alignment horizontal="center"/>
      <protection locked="0"/>
    </xf>
    <xf numFmtId="0" fontId="18" fillId="0" borderId="0" xfId="2" applyFill="1" applyProtection="1"/>
    <xf numFmtId="0" fontId="18" fillId="0" borderId="22" xfId="2" applyFill="1" applyBorder="1" applyProtection="1"/>
    <xf numFmtId="0" fontId="24" fillId="0" borderId="23" xfId="2" applyFont="1" applyFill="1" applyBorder="1" applyAlignment="1" applyProtection="1"/>
    <xf numFmtId="0" fontId="31" fillId="0" borderId="0" xfId="2" applyFont="1" applyFill="1"/>
    <xf numFmtId="0" fontId="18" fillId="0" borderId="0" xfId="2" applyFont="1" applyFill="1"/>
    <xf numFmtId="4" fontId="11" fillId="0" borderId="16" xfId="0" applyNumberFormat="1" applyFont="1" applyFill="1" applyBorder="1" applyAlignment="1" applyProtection="1">
      <alignment horizontal="center" vertical="center" wrapText="1"/>
    </xf>
    <xf numFmtId="0" fontId="11" fillId="0" borderId="0" xfId="0" applyFont="1" applyBorder="1" applyAlignment="1" applyProtection="1">
      <alignment vertical="center" wrapText="1"/>
    </xf>
    <xf numFmtId="0" fontId="0" fillId="0" borderId="0" xfId="0" applyBorder="1" applyAlignment="1" applyProtection="1">
      <alignment vertical="center" wrapText="1"/>
    </xf>
    <xf numFmtId="2" fontId="38" fillId="4" borderId="0" xfId="0" applyNumberFormat="1" applyFont="1" applyFill="1" applyBorder="1" applyAlignment="1" applyProtection="1">
      <alignment horizontal="center"/>
    </xf>
    <xf numFmtId="0" fontId="7" fillId="0" borderId="0" xfId="8" applyFont="1" applyBorder="1" applyAlignment="1" applyProtection="1">
      <alignment wrapText="1"/>
    </xf>
    <xf numFmtId="44" fontId="7" fillId="0" borderId="0" xfId="8" applyNumberFormat="1" applyFont="1" applyBorder="1" applyProtection="1"/>
    <xf numFmtId="44" fontId="13" fillId="0" borderId="0" xfId="8" applyNumberFormat="1" applyFont="1" applyFill="1" applyBorder="1" applyProtection="1"/>
    <xf numFmtId="44" fontId="39" fillId="0" borderId="0" xfId="8" applyNumberFormat="1" applyFill="1" applyBorder="1" applyAlignment="1" applyProtection="1"/>
    <xf numFmtId="0" fontId="0" fillId="5" borderId="37" xfId="8" applyFont="1" applyFill="1" applyBorder="1" applyAlignment="1" applyProtection="1">
      <alignment horizontal="center" vertical="center"/>
    </xf>
    <xf numFmtId="1" fontId="0" fillId="5" borderId="37" xfId="0" applyNumberFormat="1" applyFont="1" applyFill="1" applyBorder="1" applyAlignment="1" applyProtection="1">
      <alignment horizontal="center" vertical="center" wrapText="1"/>
    </xf>
    <xf numFmtId="44" fontId="7" fillId="0" borderId="38" xfId="8" applyNumberFormat="1" applyFont="1" applyBorder="1" applyProtection="1"/>
    <xf numFmtId="44" fontId="7" fillId="0" borderId="26" xfId="8" applyNumberFormat="1" applyFont="1" applyBorder="1" applyProtection="1"/>
    <xf numFmtId="0" fontId="0" fillId="0" borderId="0" xfId="8" applyFont="1" applyFill="1" applyBorder="1" applyAlignment="1" applyProtection="1">
      <alignment horizontal="center" vertical="center" wrapText="1"/>
    </xf>
    <xf numFmtId="44" fontId="13" fillId="0" borderId="38" xfId="8" applyNumberFormat="1" applyFont="1" applyBorder="1" applyAlignment="1" applyProtection="1">
      <alignment horizontal="center" vertical="center"/>
    </xf>
    <xf numFmtId="0" fontId="16" fillId="0" borderId="0" xfId="0" applyFont="1"/>
    <xf numFmtId="44" fontId="7" fillId="0" borderId="26" xfId="8" applyNumberFormat="1" applyFont="1" applyFill="1" applyBorder="1" applyProtection="1"/>
    <xf numFmtId="44" fontId="7" fillId="0" borderId="35" xfId="8" applyNumberFormat="1" applyFont="1" applyFill="1" applyBorder="1" applyProtection="1"/>
    <xf numFmtId="0" fontId="0" fillId="0" borderId="0" xfId="0" applyBorder="1"/>
    <xf numFmtId="0" fontId="0" fillId="0" borderId="0" xfId="0" applyFill="1" applyAlignment="1">
      <alignment vertical="center"/>
    </xf>
    <xf numFmtId="0" fontId="0" fillId="0" borderId="0" xfId="0" applyFill="1"/>
    <xf numFmtId="0" fontId="18" fillId="0" borderId="0" xfId="2" applyBorder="1" applyProtection="1"/>
    <xf numFmtId="0" fontId="18" fillId="0" borderId="0" xfId="2" applyProtection="1"/>
    <xf numFmtId="0" fontId="5" fillId="3" borderId="17" xfId="2" applyFont="1" applyFill="1" applyBorder="1" applyAlignment="1" applyProtection="1">
      <alignment horizontal="center" vertical="center"/>
      <protection locked="0"/>
    </xf>
    <xf numFmtId="0" fontId="9" fillId="0" borderId="16"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14" fontId="15" fillId="2" borderId="14" xfId="0" applyNumberFormat="1" applyFont="1" applyFill="1" applyBorder="1" applyAlignment="1" applyProtection="1">
      <alignment horizontal="right" vertical="center" wrapText="1"/>
      <protection locked="0"/>
    </xf>
    <xf numFmtId="0" fontId="4" fillId="0" borderId="0" xfId="0" applyFont="1" applyAlignment="1" applyProtection="1">
      <alignment vertical="center" wrapText="1"/>
    </xf>
    <xf numFmtId="0" fontId="43" fillId="0" borderId="0" xfId="0" applyFont="1" applyAlignment="1">
      <alignment vertical="center" wrapText="1"/>
    </xf>
    <xf numFmtId="0" fontId="10" fillId="0" borderId="16" xfId="0" applyFont="1" applyBorder="1" applyAlignment="1">
      <alignment horizontal="center" vertical="center" wrapText="1"/>
    </xf>
    <xf numFmtId="44" fontId="0" fillId="0" borderId="15" xfId="0" applyNumberFormat="1" applyFont="1" applyFill="1" applyBorder="1" applyAlignment="1" applyProtection="1">
      <alignment vertical="center"/>
      <protection locked="0"/>
    </xf>
    <xf numFmtId="17" fontId="11" fillId="0" borderId="0" xfId="0" applyNumberFormat="1" applyFont="1" applyBorder="1"/>
    <xf numFmtId="0" fontId="43" fillId="0" borderId="0" xfId="0" applyFont="1" applyBorder="1" applyAlignment="1">
      <alignment vertical="center" wrapText="1"/>
    </xf>
    <xf numFmtId="0" fontId="0" fillId="0" borderId="0" xfId="0" applyBorder="1" applyAlignment="1">
      <alignment vertical="center" wrapText="1"/>
    </xf>
    <xf numFmtId="14" fontId="0" fillId="0" borderId="0" xfId="0" applyNumberFormat="1" applyBorder="1"/>
    <xf numFmtId="10" fontId="0" fillId="0" borderId="0" xfId="5" applyNumberFormat="1" applyFont="1" applyBorder="1"/>
    <xf numFmtId="1" fontId="0" fillId="0" borderId="0" xfId="0" applyNumberFormat="1" applyBorder="1"/>
    <xf numFmtId="0" fontId="32" fillId="0" borderId="19" xfId="0" applyFont="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Alignment="1">
      <alignment vertical="center" wrapText="1"/>
    </xf>
    <xf numFmtId="0" fontId="32" fillId="0" borderId="19" xfId="0" applyFont="1" applyBorder="1" applyAlignment="1" applyProtection="1">
      <alignment vertical="center" wrapText="1"/>
    </xf>
    <xf numFmtId="0" fontId="13" fillId="0" borderId="0" xfId="0" applyFont="1" applyBorder="1" applyAlignment="1" applyProtection="1">
      <alignment vertical="center" wrapText="1"/>
    </xf>
    <xf numFmtId="0" fontId="9" fillId="0" borderId="2" xfId="0" applyFont="1" applyFill="1" applyBorder="1" applyAlignment="1" applyProtection="1">
      <alignment horizontal="center" vertical="center" wrapText="1"/>
      <protection locked="0"/>
    </xf>
    <xf numFmtId="17" fontId="9" fillId="4" borderId="44" xfId="0" applyNumberFormat="1" applyFont="1" applyFill="1" applyBorder="1" applyAlignment="1" applyProtection="1">
      <alignment horizontal="center" vertical="center" wrapText="1"/>
    </xf>
    <xf numFmtId="0" fontId="4" fillId="0" borderId="0" xfId="0" applyFont="1" applyProtection="1"/>
    <xf numFmtId="0" fontId="4" fillId="0" borderId="0" xfId="0" applyFont="1" applyAlignment="1" applyProtection="1">
      <alignment vertical="center"/>
    </xf>
    <xf numFmtId="0" fontId="46" fillId="0" borderId="0" xfId="0" applyFont="1"/>
    <xf numFmtId="0" fontId="47" fillId="0" borderId="0" xfId="0" applyFont="1" applyAlignment="1">
      <alignment vertical="center"/>
    </xf>
    <xf numFmtId="171" fontId="9" fillId="0" borderId="16" xfId="0" applyNumberFormat="1" applyFont="1" applyFill="1" applyBorder="1" applyAlignment="1" applyProtection="1">
      <alignment horizontal="center" vertical="center" wrapText="1"/>
    </xf>
    <xf numFmtId="2" fontId="9" fillId="0" borderId="29" xfId="0" applyNumberFormat="1" applyFont="1" applyFill="1" applyBorder="1" applyAlignment="1" applyProtection="1">
      <alignment horizontal="center" vertical="center"/>
      <protection locked="0"/>
    </xf>
    <xf numFmtId="173" fontId="11" fillId="0" borderId="45" xfId="10" applyNumberFormat="1" applyFont="1" applyBorder="1" applyAlignment="1"/>
    <xf numFmtId="0" fontId="46" fillId="0" borderId="0" xfId="0" applyFont="1" applyAlignment="1">
      <alignment vertical="top"/>
    </xf>
    <xf numFmtId="0" fontId="47" fillId="0" borderId="0" xfId="0" applyFont="1"/>
    <xf numFmtId="2" fontId="9" fillId="0" borderId="11" xfId="0" applyNumberFormat="1" applyFont="1" applyFill="1" applyBorder="1" applyAlignment="1" applyProtection="1">
      <alignment horizontal="center" vertical="center"/>
      <protection locked="0"/>
    </xf>
    <xf numFmtId="173" fontId="11" fillId="0" borderId="46" xfId="10" applyNumberFormat="1" applyFont="1" applyBorder="1" applyAlignment="1"/>
    <xf numFmtId="0" fontId="48" fillId="0" borderId="0" xfId="0" applyFont="1" applyAlignment="1">
      <alignment vertical="top"/>
    </xf>
    <xf numFmtId="0" fontId="48" fillId="0" borderId="0" xfId="0" applyFont="1"/>
    <xf numFmtId="2" fontId="9" fillId="0" borderId="7" xfId="0" applyNumberFormat="1" applyFont="1" applyFill="1" applyBorder="1" applyAlignment="1" applyProtection="1">
      <alignment horizontal="center" vertical="center"/>
      <protection locked="0"/>
    </xf>
    <xf numFmtId="173" fontId="11" fillId="0" borderId="44" xfId="10" applyNumberFormat="1" applyFont="1" applyBorder="1" applyAlignment="1"/>
    <xf numFmtId="0" fontId="4" fillId="0" borderId="0" xfId="0" applyFont="1"/>
    <xf numFmtId="0" fontId="4" fillId="0" borderId="47" xfId="0" applyFont="1" applyBorder="1" applyProtection="1"/>
    <xf numFmtId="0" fontId="4" fillId="0" borderId="0" xfId="0" applyFont="1" applyFill="1" applyBorder="1"/>
    <xf numFmtId="1" fontId="9" fillId="0" borderId="11" xfId="0" applyNumberFormat="1" applyFont="1" applyFill="1" applyBorder="1" applyAlignment="1" applyProtection="1">
      <alignment horizontal="center" vertical="center"/>
      <protection locked="0"/>
    </xf>
    <xf numFmtId="0" fontId="9" fillId="0" borderId="0" xfId="6" applyFont="1" applyFill="1" applyBorder="1" applyAlignment="1">
      <alignment horizontal="center"/>
    </xf>
    <xf numFmtId="0" fontId="8" fillId="0" borderId="0" xfId="0" applyFont="1" applyFill="1" applyBorder="1" applyAlignment="1" applyProtection="1">
      <alignment vertical="center" wrapText="1"/>
    </xf>
    <xf numFmtId="173" fontId="11" fillId="0" borderId="16" xfId="10" applyNumberFormat="1" applyFont="1" applyBorder="1" applyAlignment="1"/>
    <xf numFmtId="0" fontId="11" fillId="0" borderId="0" xfId="0" applyFont="1" applyBorder="1" applyAlignment="1" applyProtection="1">
      <alignment vertical="center"/>
    </xf>
    <xf numFmtId="0" fontId="0" fillId="0" borderId="2" xfId="0" applyBorder="1"/>
    <xf numFmtId="0" fontId="0" fillId="0" borderId="18" xfId="0" applyBorder="1"/>
    <xf numFmtId="165" fontId="0" fillId="0" borderId="0" xfId="0" applyNumberFormat="1" applyBorder="1"/>
    <xf numFmtId="2" fontId="0" fillId="0" borderId="0" xfId="0" applyNumberFormat="1"/>
    <xf numFmtId="172" fontId="42" fillId="0" borderId="0" xfId="10" quotePrefix="1" applyFont="1" applyBorder="1" applyAlignment="1">
      <alignment horizontal="center"/>
    </xf>
    <xf numFmtId="173" fontId="9" fillId="0" borderId="24" xfId="10" applyNumberFormat="1" applyFont="1" applyBorder="1" applyAlignment="1"/>
    <xf numFmtId="173" fontId="13" fillId="0" borderId="16" xfId="0" applyNumberFormat="1" applyFont="1" applyBorder="1"/>
    <xf numFmtId="4" fontId="9" fillId="0" borderId="36" xfId="6" applyNumberFormat="1" applyFont="1" applyBorder="1" applyAlignment="1">
      <alignment horizontal="center" vertical="center" wrapText="1"/>
    </xf>
    <xf numFmtId="0" fontId="9" fillId="0" borderId="36" xfId="6" applyFont="1" applyBorder="1" applyAlignment="1">
      <alignment horizontal="center" vertical="center" wrapText="1"/>
    </xf>
    <xf numFmtId="2" fontId="50" fillId="0" borderId="38" xfId="0" applyNumberFormat="1" applyFont="1" applyBorder="1" applyAlignment="1" applyProtection="1">
      <alignment horizontal="center"/>
    </xf>
    <xf numFmtId="44" fontId="50" fillId="0" borderId="42" xfId="9" applyNumberFormat="1" applyFont="1" applyBorder="1" applyProtection="1"/>
    <xf numFmtId="44" fontId="50" fillId="6" borderId="38" xfId="9" applyFont="1" applyFill="1" applyBorder="1" applyAlignment="1" applyProtection="1">
      <alignment horizontal="center" vertical="center"/>
    </xf>
    <xf numFmtId="2" fontId="36" fillId="0" borderId="33" xfId="0" applyNumberFormat="1" applyFont="1" applyBorder="1" applyAlignment="1" applyProtection="1">
      <alignment horizontal="center"/>
    </xf>
    <xf numFmtId="3" fontId="9" fillId="0" borderId="34" xfId="6" applyNumberFormat="1" applyFont="1" applyFill="1" applyBorder="1" applyAlignment="1">
      <alignment horizontal="center"/>
    </xf>
    <xf numFmtId="0" fontId="0" fillId="0" borderId="0" xfId="0" applyAlignment="1">
      <alignment horizontal="center" vertical="center" wrapText="1"/>
    </xf>
    <xf numFmtId="170" fontId="14" fillId="0" borderId="0" xfId="0" applyNumberFormat="1" applyFont="1" applyFill="1" applyBorder="1" applyAlignment="1" applyProtection="1">
      <alignment horizontal="right" wrapText="1"/>
    </xf>
    <xf numFmtId="0" fontId="9" fillId="0" borderId="0" xfId="0" applyFont="1" applyFill="1" applyBorder="1" applyAlignment="1" applyProtection="1">
      <alignment horizontal="left" wrapText="1"/>
    </xf>
    <xf numFmtId="0" fontId="13" fillId="0" borderId="0" xfId="0" applyFont="1" applyFill="1" applyAlignment="1" applyProtection="1">
      <alignment horizontal="right" vertical="center" wrapText="1"/>
    </xf>
    <xf numFmtId="0" fontId="0" fillId="0" borderId="0" xfId="0" applyFill="1" applyAlignment="1" applyProtection="1">
      <alignment vertical="center" wrapText="1"/>
    </xf>
    <xf numFmtId="40" fontId="9" fillId="0" borderId="16" xfId="0" applyNumberFormat="1" applyFont="1" applyFill="1" applyBorder="1" applyAlignment="1" applyProtection="1">
      <alignment vertical="center"/>
    </xf>
    <xf numFmtId="0" fontId="9" fillId="0" borderId="0" xfId="0" applyFont="1" applyFill="1" applyBorder="1" applyAlignment="1" applyProtection="1">
      <alignment horizontal="right" vertical="center" wrapText="1"/>
    </xf>
    <xf numFmtId="167" fontId="9" fillId="0" borderId="0" xfId="0" applyNumberFormat="1" applyFont="1" applyFill="1" applyBorder="1" applyAlignment="1" applyProtection="1">
      <alignment vertical="center" wrapText="1"/>
    </xf>
    <xf numFmtId="0" fontId="9" fillId="0" borderId="24" xfId="0" applyFont="1" applyFill="1" applyBorder="1" applyAlignment="1" applyProtection="1">
      <alignment horizontal="center" wrapText="1"/>
    </xf>
    <xf numFmtId="0" fontId="9" fillId="0" borderId="10" xfId="0" applyFont="1" applyFill="1" applyBorder="1" applyAlignment="1" applyProtection="1">
      <alignment horizontal="center" wrapText="1"/>
    </xf>
    <xf numFmtId="0" fontId="9" fillId="0" borderId="12" xfId="0" applyFont="1" applyFill="1" applyBorder="1" applyAlignment="1" applyProtection="1">
      <alignment horizontal="center" vertical="center" wrapText="1"/>
    </xf>
    <xf numFmtId="0" fontId="9" fillId="0" borderId="25" xfId="0" applyFont="1" applyFill="1" applyBorder="1" applyAlignment="1" applyProtection="1">
      <alignment horizontal="center" vertical="top" wrapText="1"/>
    </xf>
    <xf numFmtId="0" fontId="9" fillId="0" borderId="6" xfId="0" applyFont="1" applyFill="1" applyBorder="1" applyAlignment="1" applyProtection="1">
      <alignment horizontal="center" vertical="top" wrapText="1"/>
    </xf>
    <xf numFmtId="166" fontId="9" fillId="0" borderId="11" xfId="5" applyNumberFormat="1" applyFont="1" applyFill="1" applyBorder="1" applyAlignment="1" applyProtection="1">
      <alignment vertical="top" wrapText="1"/>
    </xf>
    <xf numFmtId="166" fontId="9" fillId="0" borderId="6" xfId="5" applyNumberFormat="1" applyFont="1" applyFill="1" applyBorder="1" applyAlignment="1" applyProtection="1">
      <alignment vertical="top" wrapText="1"/>
    </xf>
    <xf numFmtId="0" fontId="9" fillId="0" borderId="11" xfId="0" applyFont="1" applyFill="1" applyBorder="1" applyAlignment="1" applyProtection="1">
      <alignment horizontal="center" vertical="center" wrapText="1"/>
    </xf>
    <xf numFmtId="4" fontId="11" fillId="0" borderId="15" xfId="0" applyNumberFormat="1" applyFont="1" applyFill="1" applyBorder="1" applyAlignment="1" applyProtection="1">
      <alignment horizontal="center" vertical="center" wrapText="1"/>
    </xf>
    <xf numFmtId="4" fontId="0" fillId="0" borderId="0" xfId="0" applyNumberFormat="1" applyAlignment="1">
      <alignment vertical="center" wrapText="1"/>
    </xf>
    <xf numFmtId="4" fontId="0" fillId="0" borderId="15" xfId="0" applyNumberFormat="1" applyFill="1" applyBorder="1" applyAlignment="1" applyProtection="1">
      <alignment horizontal="center" vertical="center" wrapText="1"/>
    </xf>
    <xf numFmtId="0" fontId="53" fillId="0" borderId="0" xfId="0" applyFont="1" applyBorder="1" applyAlignment="1" applyProtection="1">
      <alignment horizontal="center" vertical="center" wrapText="1"/>
    </xf>
    <xf numFmtId="2" fontId="54" fillId="0" borderId="13" xfId="0" applyNumberFormat="1" applyFont="1" applyBorder="1" applyAlignment="1" applyProtection="1">
      <alignment horizontal="center" vertical="center" wrapText="1"/>
    </xf>
    <xf numFmtId="2" fontId="0" fillId="0" borderId="0" xfId="0" applyNumberFormat="1" applyAlignment="1">
      <alignment vertical="center" wrapText="1"/>
    </xf>
    <xf numFmtId="1" fontId="26" fillId="3" borderId="16" xfId="0" applyNumberFormat="1" applyFont="1" applyFill="1" applyBorder="1" applyAlignment="1" applyProtection="1">
      <alignment horizontal="center" vertical="center"/>
      <protection locked="0"/>
    </xf>
    <xf numFmtId="0" fontId="55" fillId="0" borderId="0" xfId="0" applyFont="1" applyAlignment="1" applyProtection="1">
      <alignment vertical="center"/>
    </xf>
    <xf numFmtId="0" fontId="0" fillId="0" borderId="0" xfId="0" applyAlignment="1">
      <alignment horizontal="left" vertical="center"/>
    </xf>
    <xf numFmtId="175" fontId="9" fillId="0" borderId="16" xfId="0" applyNumberFormat="1" applyFont="1" applyFill="1" applyBorder="1" applyAlignment="1" applyProtection="1">
      <alignment horizontal="center" vertical="center"/>
    </xf>
    <xf numFmtId="0" fontId="11" fillId="0" borderId="13"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0" fontId="4" fillId="0" borderId="0" xfId="0" applyFont="1" applyFill="1" applyAlignment="1" applyProtection="1">
      <alignment vertical="center"/>
    </xf>
    <xf numFmtId="2" fontId="28" fillId="3" borderId="16" xfId="0" applyNumberFormat="1" applyFont="1" applyFill="1" applyBorder="1" applyAlignment="1" applyProtection="1">
      <alignment horizontal="center" vertical="center"/>
      <protection locked="0"/>
    </xf>
    <xf numFmtId="0" fontId="57" fillId="0" borderId="0" xfId="0" applyNumberFormat="1" applyFont="1" applyFill="1" applyBorder="1" applyAlignment="1" applyProtection="1">
      <alignment horizontal="left" vertical="center"/>
    </xf>
    <xf numFmtId="2" fontId="9" fillId="0" borderId="12" xfId="0" applyNumberFormat="1" applyFont="1" applyFill="1" applyBorder="1" applyAlignment="1" applyProtection="1">
      <alignment horizontal="center" vertical="center"/>
      <protection locked="0"/>
    </xf>
    <xf numFmtId="0" fontId="4" fillId="0" borderId="0" xfId="0" applyFont="1" applyFill="1" applyBorder="1" applyAlignment="1">
      <alignment horizontal="left" vertical="center"/>
    </xf>
    <xf numFmtId="2" fontId="4" fillId="0" borderId="12" xfId="0" applyNumberFormat="1" applyFont="1" applyFill="1" applyBorder="1" applyAlignment="1" applyProtection="1">
      <alignment horizontal="center" vertical="center"/>
      <protection locked="0"/>
    </xf>
    <xf numFmtId="2" fontId="4" fillId="0" borderId="16" xfId="0" applyNumberFormat="1" applyFont="1" applyFill="1" applyBorder="1" applyAlignment="1" applyProtection="1">
      <alignment horizontal="center" vertical="center"/>
      <protection locked="0"/>
    </xf>
    <xf numFmtId="176" fontId="9" fillId="0" borderId="16" xfId="0" applyNumberFormat="1"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Protection="1"/>
    <xf numFmtId="1" fontId="4" fillId="0" borderId="9" xfId="0" applyNumberFormat="1" applyFont="1" applyFill="1" applyBorder="1" applyAlignment="1" applyProtection="1">
      <alignment horizontal="center" vertical="center"/>
    </xf>
    <xf numFmtId="0" fontId="58"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4" fillId="0" borderId="15" xfId="0" applyFont="1" applyBorder="1" applyProtection="1"/>
    <xf numFmtId="0" fontId="4" fillId="0" borderId="0" xfId="0" applyFont="1" applyAlignment="1">
      <alignment vertical="center"/>
    </xf>
    <xf numFmtId="2" fontId="59" fillId="0" borderId="0" xfId="0" applyNumberFormat="1" applyFont="1" applyAlignment="1">
      <alignment horizontal="left" vertical="center"/>
    </xf>
    <xf numFmtId="0" fontId="4" fillId="0" borderId="0" xfId="0" applyFont="1" applyAlignment="1">
      <alignment horizontal="left" vertical="center"/>
    </xf>
    <xf numFmtId="177" fontId="51" fillId="0" borderId="0" xfId="0" applyNumberFormat="1" applyFont="1" applyFill="1" applyBorder="1" applyAlignment="1" applyProtection="1">
      <alignment horizontal="right"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0" fontId="32" fillId="0" borderId="19" xfId="0" applyFont="1" applyFill="1" applyBorder="1" applyAlignment="1" applyProtection="1">
      <alignment horizontal="center" vertical="center" wrapText="1"/>
    </xf>
    <xf numFmtId="0" fontId="0" fillId="0" borderId="19" xfId="0" applyFill="1" applyBorder="1" applyProtection="1"/>
    <xf numFmtId="0" fontId="0" fillId="0" borderId="8" xfId="0" applyFill="1" applyBorder="1" applyProtection="1"/>
    <xf numFmtId="0" fontId="0" fillId="0" borderId="9" xfId="0" applyFill="1" applyBorder="1" applyProtection="1"/>
    <xf numFmtId="0" fontId="0" fillId="0" borderId="10" xfId="0" applyFill="1" applyBorder="1" applyProtection="1"/>
    <xf numFmtId="0" fontId="9" fillId="0" borderId="0" xfId="0" applyFont="1" applyFill="1" applyBorder="1" applyProtection="1"/>
    <xf numFmtId="0" fontId="0" fillId="0" borderId="20" xfId="0" applyFill="1" applyBorder="1" applyProtection="1"/>
    <xf numFmtId="0" fontId="0" fillId="0" borderId="0" xfId="0" applyFill="1" applyBorder="1" applyProtection="1"/>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0" fillId="0" borderId="4" xfId="0" applyFill="1" applyBorder="1" applyProtection="1"/>
    <xf numFmtId="0" fontId="0" fillId="0" borderId="5" xfId="0" applyFill="1" applyBorder="1" applyProtection="1"/>
    <xf numFmtId="14" fontId="62" fillId="3" borderId="0" xfId="0" applyNumberFormat="1" applyFont="1" applyFill="1" applyAlignment="1" applyProtection="1">
      <alignment horizontal="center"/>
      <protection locked="0"/>
    </xf>
    <xf numFmtId="0" fontId="63" fillId="0" borderId="0" xfId="0" applyFont="1" applyAlignment="1">
      <alignment vertical="center" wrapText="1"/>
    </xf>
    <xf numFmtId="1" fontId="0" fillId="0" borderId="0" xfId="0" applyNumberFormat="1" applyBorder="1" applyAlignment="1" applyProtection="1">
      <alignment horizontal="center" vertical="center"/>
    </xf>
    <xf numFmtId="0" fontId="11" fillId="5" borderId="37" xfId="8" applyFont="1" applyFill="1" applyBorder="1" applyAlignment="1" applyProtection="1">
      <alignment horizontal="center" vertical="center"/>
    </xf>
    <xf numFmtId="0" fontId="0" fillId="5" borderId="37" xfId="8" applyFont="1" applyFill="1" applyBorder="1" applyAlignment="1" applyProtection="1">
      <alignment horizontal="center" vertical="center" wrapText="1"/>
    </xf>
    <xf numFmtId="0" fontId="7" fillId="0" borderId="38" xfId="8" applyFont="1" applyFill="1" applyBorder="1" applyAlignment="1" applyProtection="1">
      <alignment wrapText="1"/>
    </xf>
    <xf numFmtId="44" fontId="7" fillId="0" borderId="39" xfId="8" applyNumberFormat="1" applyFont="1" applyBorder="1" applyAlignment="1" applyProtection="1">
      <alignment horizontal="right"/>
    </xf>
    <xf numFmtId="44" fontId="7" fillId="0" borderId="26" xfId="8" applyNumberFormat="1" applyFont="1" applyFill="1" applyBorder="1" applyAlignment="1" applyProtection="1">
      <alignment horizontal="right"/>
    </xf>
    <xf numFmtId="44" fontId="7" fillId="0" borderId="28" xfId="8" applyNumberFormat="1" applyFont="1" applyBorder="1" applyProtection="1"/>
    <xf numFmtId="0" fontId="7" fillId="0" borderId="36" xfId="8" applyFont="1" applyBorder="1" applyAlignment="1" applyProtection="1">
      <alignment wrapText="1"/>
    </xf>
    <xf numFmtId="0" fontId="7" fillId="0" borderId="38" xfId="8" applyFont="1" applyFill="1" applyBorder="1" applyAlignment="1" applyProtection="1">
      <alignment horizontal="left" vertical="center" wrapText="1"/>
    </xf>
    <xf numFmtId="0" fontId="7" fillId="0" borderId="35" xfId="8" applyFont="1" applyBorder="1" applyAlignment="1" applyProtection="1">
      <alignment horizontal="left" vertical="center" wrapText="1"/>
    </xf>
    <xf numFmtId="44" fontId="7" fillId="0" borderId="50" xfId="8" applyNumberFormat="1" applyFont="1" applyBorder="1" applyProtection="1"/>
    <xf numFmtId="0" fontId="7" fillId="0" borderId="37" xfId="8" applyFont="1" applyBorder="1" applyAlignment="1" applyProtection="1">
      <alignment wrapText="1"/>
    </xf>
    <xf numFmtId="44" fontId="7" fillId="0" borderId="21" xfId="8" applyNumberFormat="1" applyFont="1" applyBorder="1" applyProtection="1"/>
    <xf numFmtId="44" fontId="13" fillId="7" borderId="37" xfId="8" applyNumberFormat="1" applyFont="1" applyFill="1" applyBorder="1" applyProtection="1"/>
    <xf numFmtId="0" fontId="4" fillId="0" borderId="13" xfId="0" applyFont="1" applyBorder="1" applyProtection="1"/>
    <xf numFmtId="44" fontId="13" fillId="8" borderId="16" xfId="8" applyNumberFormat="1" applyFont="1" applyFill="1" applyBorder="1" applyProtection="1"/>
    <xf numFmtId="44" fontId="0" fillId="0" borderId="0" xfId="0" applyNumberFormat="1" applyProtection="1"/>
    <xf numFmtId="0" fontId="4" fillId="0" borderId="16" xfId="0" applyFont="1" applyBorder="1" applyProtection="1"/>
    <xf numFmtId="44" fontId="13" fillId="8" borderId="16" xfId="0" applyNumberFormat="1" applyFont="1" applyFill="1" applyBorder="1" applyProtection="1"/>
    <xf numFmtId="0" fontId="9" fillId="4" borderId="0" xfId="0" applyFont="1" applyFill="1" applyBorder="1" applyAlignment="1" applyProtection="1">
      <alignment vertical="center" wrapText="1"/>
    </xf>
    <xf numFmtId="0" fontId="9" fillId="0" borderId="16" xfId="0" applyFont="1" applyFill="1" applyBorder="1" applyAlignment="1" applyProtection="1">
      <alignment horizontal="center" wrapText="1"/>
    </xf>
    <xf numFmtId="44" fontId="13" fillId="0" borderId="37" xfId="4" applyNumberFormat="1" applyFont="1" applyBorder="1" applyProtection="1"/>
    <xf numFmtId="44" fontId="13" fillId="0" borderId="41" xfId="8" applyNumberFormat="1" applyFont="1" applyBorder="1" applyProtection="1"/>
    <xf numFmtId="44" fontId="13" fillId="0" borderId="37" xfId="8" applyNumberFormat="1" applyFont="1" applyBorder="1" applyProtection="1"/>
    <xf numFmtId="44" fontId="13" fillId="0" borderId="40" xfId="4" applyNumberFormat="1" applyFont="1" applyBorder="1" applyAlignment="1" applyProtection="1">
      <alignment horizontal="center"/>
    </xf>
    <xf numFmtId="0" fontId="13" fillId="0" borderId="12" xfId="0" applyFont="1" applyBorder="1" applyAlignment="1" applyProtection="1">
      <alignment horizontal="center" vertical="center"/>
    </xf>
    <xf numFmtId="1" fontId="13" fillId="0" borderId="7" xfId="0" applyNumberFormat="1" applyFont="1" applyFill="1" applyBorder="1" applyAlignment="1" applyProtection="1">
      <alignment horizontal="center" vertical="center"/>
    </xf>
    <xf numFmtId="49" fontId="9" fillId="0" borderId="11" xfId="0" applyNumberFormat="1" applyFont="1" applyBorder="1" applyAlignment="1" applyProtection="1">
      <alignment horizontal="center"/>
    </xf>
    <xf numFmtId="170" fontId="14" fillId="0" borderId="19" xfId="0" applyNumberFormat="1" applyFont="1" applyFill="1" applyBorder="1" applyAlignment="1" applyProtection="1">
      <alignment horizontal="right" wrapText="1"/>
    </xf>
    <xf numFmtId="165" fontId="0" fillId="0" borderId="10" xfId="0" applyNumberFormat="1" applyFill="1" applyBorder="1" applyAlignment="1" applyProtection="1">
      <alignment horizontal="center" vertical="center"/>
    </xf>
    <xf numFmtId="0" fontId="65" fillId="0" borderId="0" xfId="0" applyFont="1" applyFill="1" applyBorder="1" applyAlignment="1" applyProtection="1">
      <alignment vertical="center" wrapText="1"/>
    </xf>
    <xf numFmtId="2" fontId="9" fillId="4" borderId="51" xfId="0" applyNumberFormat="1" applyFont="1" applyFill="1" applyBorder="1" applyAlignment="1" applyProtection="1">
      <alignment horizontal="center" vertical="center"/>
    </xf>
    <xf numFmtId="0" fontId="25" fillId="0" borderId="16" xfId="0" applyFont="1" applyBorder="1" applyProtection="1"/>
    <xf numFmtId="0" fontId="25" fillId="0" borderId="16" xfId="0" applyFont="1" applyBorder="1" applyAlignment="1" applyProtection="1">
      <alignment wrapText="1"/>
    </xf>
    <xf numFmtId="165" fontId="0" fillId="0" borderId="16" xfId="0" applyNumberFormat="1" applyFont="1" applyFill="1" applyBorder="1" applyAlignment="1" applyProtection="1">
      <alignment horizontal="center" vertical="center"/>
      <protection locked="0"/>
    </xf>
    <xf numFmtId="44" fontId="36" fillId="0" borderId="21" xfId="0" applyNumberFormat="1" applyFont="1" applyFill="1" applyBorder="1" applyProtection="1"/>
    <xf numFmtId="44" fontId="69" fillId="0" borderId="16" xfId="0" applyNumberFormat="1" applyFont="1" applyFill="1" applyBorder="1" applyProtection="1"/>
    <xf numFmtId="44" fontId="0" fillId="0" borderId="0" xfId="0" applyNumberFormat="1" applyFill="1" applyAlignment="1" applyProtection="1">
      <alignment vertical="center" wrapText="1"/>
    </xf>
    <xf numFmtId="4" fontId="9" fillId="0" borderId="16" xfId="0" applyNumberFormat="1" applyFont="1" applyFill="1" applyBorder="1" applyAlignment="1" applyProtection="1">
      <alignment horizontal="center" vertical="center" wrapText="1"/>
    </xf>
    <xf numFmtId="44" fontId="0" fillId="0" borderId="13" xfId="0" applyNumberFormat="1" applyFont="1" applyFill="1" applyBorder="1" applyAlignment="1" applyProtection="1">
      <alignment horizontal="center" vertical="center"/>
      <protection locked="0"/>
    </xf>
    <xf numFmtId="0" fontId="18" fillId="0" borderId="32" xfId="6" applyBorder="1" applyAlignment="1">
      <alignment vertical="center"/>
    </xf>
    <xf numFmtId="178" fontId="13" fillId="0" borderId="32" xfId="6" applyNumberFormat="1" applyFont="1" applyFill="1" applyBorder="1" applyAlignment="1">
      <alignment horizontal="right" vertical="center"/>
    </xf>
    <xf numFmtId="179" fontId="41" fillId="3" borderId="48" xfId="6" applyNumberFormat="1" applyFont="1" applyFill="1" applyBorder="1" applyAlignment="1">
      <alignment horizontal="left" vertical="center"/>
    </xf>
    <xf numFmtId="180" fontId="13" fillId="9" borderId="52" xfId="6" applyNumberFormat="1" applyFont="1" applyFill="1" applyBorder="1" applyAlignment="1">
      <alignment horizontal="center" vertical="center"/>
    </xf>
    <xf numFmtId="179" fontId="13" fillId="4" borderId="53" xfId="6" applyNumberFormat="1" applyFont="1" applyFill="1" applyBorder="1" applyAlignment="1">
      <alignment horizontal="center" vertical="center"/>
    </xf>
    <xf numFmtId="10" fontId="51" fillId="0" borderId="0" xfId="5" applyNumberFormat="1" applyFont="1" applyFill="1" applyBorder="1" applyAlignment="1" applyProtection="1">
      <alignment horizontal="left" vertical="center"/>
    </xf>
    <xf numFmtId="0" fontId="13" fillId="0" borderId="32" xfId="6" applyFont="1" applyBorder="1" applyAlignment="1">
      <alignment horizontal="left" vertical="center"/>
    </xf>
    <xf numFmtId="0" fontId="0" fillId="0" borderId="2" xfId="0" applyBorder="1" applyAlignment="1">
      <alignment vertical="center"/>
    </xf>
    <xf numFmtId="0" fontId="0" fillId="0" borderId="18" xfId="0" applyBorder="1" applyAlignment="1">
      <alignment vertical="center"/>
    </xf>
    <xf numFmtId="0" fontId="55" fillId="0" borderId="0" xfId="0" applyFont="1" applyBorder="1"/>
    <xf numFmtId="2" fontId="0" fillId="0" borderId="0" xfId="0" applyNumberFormat="1" applyBorder="1" applyAlignment="1">
      <alignment vertical="center" wrapText="1"/>
    </xf>
    <xf numFmtId="0" fontId="0" fillId="0" borderId="0" xfId="0" applyBorder="1" applyAlignment="1">
      <alignment horizontal="left" vertical="center"/>
    </xf>
    <xf numFmtId="0" fontId="0" fillId="0" borderId="31" xfId="0" applyBorder="1"/>
    <xf numFmtId="0" fontId="0" fillId="0" borderId="40" xfId="0" applyBorder="1"/>
    <xf numFmtId="0" fontId="68" fillId="0" borderId="5" xfId="0" applyFont="1" applyFill="1" applyBorder="1" applyAlignment="1">
      <alignment horizontal="left" vertical="center" wrapText="1"/>
    </xf>
    <xf numFmtId="0" fontId="7" fillId="0" borderId="0" xfId="13" applyFont="1" applyBorder="1" applyAlignment="1">
      <alignment vertical="center"/>
    </xf>
    <xf numFmtId="10" fontId="8" fillId="0" borderId="0" xfId="0" applyNumberFormat="1" applyFont="1" applyBorder="1" applyAlignment="1"/>
    <xf numFmtId="0" fontId="11" fillId="0" borderId="0" xfId="0" applyFont="1" applyBorder="1" applyAlignment="1">
      <alignment horizontal="left" vertical="center" wrapText="1"/>
    </xf>
    <xf numFmtId="0" fontId="13" fillId="0" borderId="13" xfId="0" applyFont="1" applyBorder="1" applyAlignment="1" applyProtection="1">
      <alignment horizontal="left" vertical="center" wrapText="1"/>
    </xf>
    <xf numFmtId="0" fontId="9" fillId="0" borderId="43" xfId="0" applyFont="1" applyBorder="1" applyAlignment="1" applyProtection="1">
      <alignment horizontal="center" vertical="center" wrapText="1"/>
    </xf>
    <xf numFmtId="0" fontId="11" fillId="0" borderId="13" xfId="0" applyFont="1" applyFill="1" applyBorder="1" applyAlignment="1" applyProtection="1">
      <alignment horizontal="left" vertical="center" wrapText="1"/>
    </xf>
    <xf numFmtId="0" fontId="44" fillId="0" borderId="0" xfId="0" applyFont="1" applyFill="1" applyBorder="1" applyAlignment="1" applyProtection="1">
      <alignment vertical="center" wrapText="1"/>
    </xf>
    <xf numFmtId="0" fontId="0" fillId="0" borderId="0" xfId="0" applyAlignment="1">
      <alignment wrapText="1"/>
    </xf>
    <xf numFmtId="0" fontId="55" fillId="0" borderId="0" xfId="0" applyFont="1"/>
    <xf numFmtId="0" fontId="41" fillId="0" borderId="48" xfId="9" applyNumberFormat="1" applyFont="1" applyFill="1" applyBorder="1" applyAlignment="1" applyProtection="1">
      <alignment horizontal="center" vertical="center"/>
      <protection locked="0"/>
    </xf>
    <xf numFmtId="0" fontId="76" fillId="0" borderId="0" xfId="0" applyFont="1"/>
    <xf numFmtId="0" fontId="18" fillId="0" borderId="3" xfId="6" applyBorder="1" applyAlignment="1">
      <alignment vertical="center"/>
    </xf>
    <xf numFmtId="44" fontId="0" fillId="0" borderId="31" xfId="0" applyNumberFormat="1" applyBorder="1"/>
    <xf numFmtId="0" fontId="8" fillId="0" borderId="1" xfId="0" applyFont="1" applyBorder="1"/>
    <xf numFmtId="0" fontId="16" fillId="0" borderId="0" xfId="0" applyFont="1" applyBorder="1"/>
    <xf numFmtId="44" fontId="0" fillId="0" borderId="0" xfId="0" applyNumberFormat="1" applyBorder="1"/>
    <xf numFmtId="44" fontId="71" fillId="0" borderId="0" xfId="8" applyNumberFormat="1" applyFont="1" applyFill="1" applyBorder="1" applyProtection="1"/>
    <xf numFmtId="0" fontId="40" fillId="0" borderId="0" xfId="0" applyFont="1"/>
    <xf numFmtId="0" fontId="77" fillId="11" borderId="1" xfId="0" applyFont="1" applyFill="1" applyBorder="1" applyAlignment="1">
      <alignment horizontal="center" vertical="center"/>
    </xf>
    <xf numFmtId="1" fontId="13" fillId="0" borderId="16" xfId="0" applyNumberFormat="1"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165" fontId="0" fillId="0" borderId="0" xfId="0" applyNumberFormat="1" applyAlignment="1">
      <alignment vertical="center"/>
    </xf>
    <xf numFmtId="0" fontId="44" fillId="0" borderId="0" xfId="0" applyFont="1" applyFill="1" applyBorder="1" applyAlignment="1" applyProtection="1">
      <alignment horizontal="left" vertical="center" wrapText="1"/>
    </xf>
    <xf numFmtId="0" fontId="9" fillId="0" borderId="0" xfId="0" applyFont="1" applyFill="1" applyBorder="1" applyAlignment="1" applyProtection="1">
      <alignment vertical="top" wrapText="1"/>
    </xf>
    <xf numFmtId="182" fontId="9" fillId="0" borderId="0" xfId="0" applyNumberFormat="1" applyFont="1" applyFill="1" applyBorder="1" applyAlignment="1" applyProtection="1">
      <alignment vertical="center" wrapText="1"/>
    </xf>
    <xf numFmtId="165" fontId="9" fillId="0" borderId="0" xfId="0" applyNumberFormat="1" applyFont="1" applyFill="1" applyBorder="1" applyAlignment="1" applyProtection="1">
      <alignment vertical="center"/>
      <protection locked="0"/>
    </xf>
    <xf numFmtId="0" fontId="44" fillId="0" borderId="0" xfId="0" applyFont="1" applyFill="1" applyBorder="1" applyAlignment="1" applyProtection="1">
      <alignment vertical="center"/>
    </xf>
    <xf numFmtId="0" fontId="64" fillId="0" borderId="0" xfId="0" applyFont="1" applyFill="1" applyBorder="1" applyAlignment="1" applyProtection="1">
      <alignment vertical="center" wrapText="1"/>
    </xf>
    <xf numFmtId="0" fontId="32" fillId="0" borderId="0" xfId="0" applyFont="1" applyFill="1" applyBorder="1" applyAlignment="1" applyProtection="1">
      <alignment vertical="center" wrapText="1"/>
    </xf>
    <xf numFmtId="164" fontId="41" fillId="0" borderId="0" xfId="0" applyNumberFormat="1" applyFont="1" applyFill="1" applyBorder="1" applyAlignment="1" applyProtection="1">
      <alignment horizontal="left" vertical="center" wrapText="1"/>
      <protection locked="0"/>
    </xf>
    <xf numFmtId="0" fontId="82" fillId="0" borderId="0" xfId="0" applyFont="1" applyBorder="1" applyAlignment="1" applyProtection="1">
      <alignment vertical="center" wrapText="1"/>
    </xf>
    <xf numFmtId="0" fontId="32" fillId="0" borderId="0" xfId="0" applyFont="1" applyBorder="1" applyAlignment="1" applyProtection="1">
      <alignment vertical="center"/>
    </xf>
    <xf numFmtId="1" fontId="12" fillId="0" borderId="14" xfId="0" applyNumberFormat="1" applyFont="1" applyFill="1" applyBorder="1" applyAlignment="1" applyProtection="1">
      <alignment horizontal="left" vertical="center" wrapText="1"/>
    </xf>
    <xf numFmtId="175" fontId="9" fillId="0" borderId="0" xfId="0" applyNumberFormat="1" applyFont="1" applyFill="1" applyBorder="1" applyAlignment="1" applyProtection="1">
      <alignment horizontal="center" vertical="center"/>
    </xf>
    <xf numFmtId="2" fontId="9" fillId="0" borderId="0" xfId="9" applyNumberFormat="1" applyFont="1" applyFill="1" applyBorder="1" applyAlignment="1" applyProtection="1">
      <alignment vertical="center"/>
    </xf>
    <xf numFmtId="0" fontId="11" fillId="0" borderId="0" xfId="13"/>
    <xf numFmtId="0" fontId="11" fillId="0" borderId="0" xfId="13" applyNumberFormat="1"/>
    <xf numFmtId="0" fontId="11" fillId="0" borderId="0" xfId="13" applyFont="1"/>
    <xf numFmtId="14" fontId="11" fillId="0" borderId="0" xfId="13" applyNumberFormat="1"/>
    <xf numFmtId="0" fontId="11" fillId="5" borderId="0" xfId="13" applyFont="1" applyFill="1"/>
    <xf numFmtId="0" fontId="11" fillId="0" borderId="0" xfId="13" applyFill="1"/>
    <xf numFmtId="0" fontId="11" fillId="16" borderId="0" xfId="13" applyNumberFormat="1" applyFill="1"/>
    <xf numFmtId="0" fontId="11" fillId="17" borderId="0" xfId="13" applyFill="1"/>
    <xf numFmtId="0" fontId="11" fillId="5" borderId="0" xfId="13" applyFill="1"/>
    <xf numFmtId="44" fontId="11" fillId="3" borderId="0" xfId="13" applyNumberFormat="1" applyFill="1"/>
    <xf numFmtId="4" fontId="11" fillId="3" borderId="0" xfId="13" applyNumberFormat="1" applyFill="1"/>
    <xf numFmtId="1" fontId="11" fillId="3" borderId="0" xfId="13" applyNumberFormat="1" applyFill="1"/>
    <xf numFmtId="2" fontId="11" fillId="3" borderId="0" xfId="13" applyNumberFormat="1" applyFill="1"/>
    <xf numFmtId="14" fontId="11" fillId="3" borderId="0" xfId="13" applyNumberFormat="1" applyFill="1"/>
    <xf numFmtId="0" fontId="11" fillId="17" borderId="0" xfId="13" applyFont="1" applyFill="1"/>
    <xf numFmtId="14" fontId="11" fillId="17" borderId="0" xfId="13" applyNumberFormat="1" applyFill="1"/>
    <xf numFmtId="3" fontId="11" fillId="5" borderId="0" xfId="13" applyNumberFormat="1" applyFill="1"/>
    <xf numFmtId="3" fontId="11" fillId="5" borderId="0" xfId="13" applyNumberFormat="1" applyFont="1" applyFill="1"/>
    <xf numFmtId="4" fontId="0" fillId="0" borderId="0" xfId="0" applyNumberFormat="1" applyFill="1" applyAlignment="1" applyProtection="1">
      <alignment vertical="center" wrapText="1"/>
    </xf>
    <xf numFmtId="4" fontId="11" fillId="0" borderId="0" xfId="13" applyNumberFormat="1"/>
    <xf numFmtId="4" fontId="11" fillId="0" borderId="0" xfId="13" applyNumberFormat="1" applyFill="1"/>
    <xf numFmtId="4" fontId="0" fillId="0" borderId="16" xfId="0" applyNumberFormat="1" applyFill="1" applyBorder="1" applyAlignment="1" applyProtection="1">
      <alignment horizontal="center" vertical="center" wrapText="1"/>
    </xf>
    <xf numFmtId="1" fontId="85" fillId="0" borderId="0" xfId="0" applyNumberFormat="1" applyFont="1" applyAlignment="1" applyProtection="1">
      <alignment vertical="center"/>
    </xf>
    <xf numFmtId="3" fontId="11" fillId="0" borderId="38" xfId="6" applyNumberFormat="1" applyFont="1" applyFill="1" applyBorder="1" applyAlignment="1">
      <alignment horizontal="center"/>
    </xf>
    <xf numFmtId="1" fontId="17" fillId="0" borderId="17" xfId="0" applyNumberFormat="1" applyFont="1" applyFill="1" applyBorder="1" applyAlignment="1" applyProtection="1">
      <alignment horizontal="center" vertical="center"/>
      <protection locked="0"/>
    </xf>
    <xf numFmtId="44" fontId="67" fillId="0" borderId="0" xfId="0" applyNumberFormat="1" applyFont="1" applyFill="1" applyBorder="1" applyAlignment="1" applyProtection="1"/>
    <xf numFmtId="0" fontId="0" fillId="0" borderId="11" xfId="0" applyBorder="1"/>
    <xf numFmtId="0" fontId="13" fillId="0" borderId="14" xfId="0" applyFont="1" applyFill="1" applyBorder="1" applyAlignment="1" applyProtection="1">
      <alignment vertical="center"/>
      <protection locked="0"/>
    </xf>
    <xf numFmtId="170" fontId="67" fillId="0" borderId="0" xfId="0" applyNumberFormat="1" applyFont="1" applyFill="1" applyBorder="1" applyAlignment="1" applyProtection="1">
      <alignment horizontal="left" vertical="center" wrapText="1"/>
    </xf>
    <xf numFmtId="0" fontId="0" fillId="0" borderId="0" xfId="0" applyNumberFormat="1" applyBorder="1" applyProtection="1"/>
    <xf numFmtId="0" fontId="68" fillId="0" borderId="11" xfId="0" applyFont="1" applyBorder="1" applyAlignment="1">
      <alignment horizontal="center"/>
    </xf>
    <xf numFmtId="44" fontId="41" fillId="0" borderId="48" xfId="9" applyNumberFormat="1" applyFont="1" applyFill="1" applyBorder="1" applyAlignment="1" applyProtection="1">
      <alignment horizontal="center" vertical="center"/>
      <protection locked="0"/>
    </xf>
    <xf numFmtId="0" fontId="11" fillId="0" borderId="0" xfId="13" applyAlignment="1">
      <alignment vertical="center"/>
    </xf>
    <xf numFmtId="0" fontId="86" fillId="0" borderId="0" xfId="13" applyFont="1" applyAlignment="1">
      <alignment horizontal="left" wrapText="1"/>
    </xf>
    <xf numFmtId="0" fontId="10" fillId="0" borderId="58" xfId="13" applyFont="1" applyBorder="1" applyAlignment="1">
      <alignment horizontal="left" vertical="center" indent="1"/>
    </xf>
    <xf numFmtId="0" fontId="87" fillId="0" borderId="0" xfId="13" applyFont="1" applyAlignment="1">
      <alignment horizontal="left" vertical="center"/>
    </xf>
    <xf numFmtId="0" fontId="80" fillId="0" borderId="59" xfId="13" applyFont="1" applyBorder="1" applyAlignment="1">
      <alignment horizontal="left" vertical="center" indent="1"/>
    </xf>
    <xf numFmtId="0" fontId="10" fillId="0" borderId="59" xfId="13" applyFont="1" applyBorder="1" applyAlignment="1">
      <alignment horizontal="left" vertical="center" indent="1"/>
    </xf>
    <xf numFmtId="0" fontId="11" fillId="0" borderId="62" xfId="13" applyBorder="1" applyAlignment="1">
      <alignment horizontal="left" vertical="center" indent="1"/>
    </xf>
    <xf numFmtId="0" fontId="13" fillId="0" borderId="17" xfId="13" applyFont="1" applyBorder="1" applyAlignment="1">
      <alignment horizontal="center" vertical="center"/>
    </xf>
    <xf numFmtId="0" fontId="9" fillId="0" borderId="21" xfId="13" applyFont="1" applyBorder="1" applyAlignment="1">
      <alignment horizontal="center" vertical="center"/>
    </xf>
    <xf numFmtId="0" fontId="9" fillId="0" borderId="32" xfId="13" applyFont="1" applyBorder="1" applyAlignment="1">
      <alignment horizontal="center" vertical="center"/>
    </xf>
    <xf numFmtId="0" fontId="9" fillId="0" borderId="48" xfId="13" applyFont="1" applyBorder="1" applyAlignment="1">
      <alignment horizontal="center" vertical="center"/>
    </xf>
    <xf numFmtId="0" fontId="13" fillId="0" borderId="17" xfId="13" applyFont="1" applyBorder="1" applyAlignment="1">
      <alignment horizontal="center" vertical="center" wrapText="1"/>
    </xf>
    <xf numFmtId="0" fontId="13" fillId="0" borderId="48" xfId="13" applyFont="1" applyBorder="1" applyAlignment="1">
      <alignment horizontal="center" vertical="center" wrapText="1"/>
    </xf>
    <xf numFmtId="10" fontId="11" fillId="0" borderId="3" xfId="14" applyNumberFormat="1" applyFont="1" applyBorder="1" applyAlignment="1">
      <alignment horizontal="center" vertical="center" wrapText="1"/>
    </xf>
    <xf numFmtId="0" fontId="9" fillId="0" borderId="64" xfId="14" applyFont="1" applyBorder="1" applyAlignment="1">
      <alignment vertical="center"/>
    </xf>
    <xf numFmtId="0" fontId="7" fillId="0" borderId="66" xfId="13" applyFont="1" applyBorder="1" applyAlignment="1">
      <alignment horizontal="left" vertical="center" indent="1"/>
    </xf>
    <xf numFmtId="10" fontId="0" fillId="0" borderId="67" xfId="3" applyNumberFormat="1" applyFont="1" applyBorder="1" applyAlignment="1" applyProtection="1">
      <alignment horizontal="center" vertical="center"/>
    </xf>
    <xf numFmtId="10" fontId="0" fillId="0" borderId="71" xfId="3" applyNumberFormat="1" applyFont="1" applyBorder="1" applyAlignment="1" applyProtection="1">
      <alignment horizontal="center" vertical="center"/>
    </xf>
    <xf numFmtId="10" fontId="0" fillId="0" borderId="74" xfId="3" applyNumberFormat="1" applyFont="1" applyBorder="1" applyAlignment="1" applyProtection="1">
      <alignment horizontal="center" vertical="center"/>
    </xf>
    <xf numFmtId="0" fontId="89" fillId="0" borderId="0" xfId="16" applyFont="1"/>
    <xf numFmtId="0" fontId="18" fillId="0" borderId="0" xfId="16"/>
    <xf numFmtId="0" fontId="89" fillId="0" borderId="57" xfId="16" applyFont="1" applyBorder="1" applyAlignment="1">
      <alignment horizontal="center" vertical="center" wrapText="1"/>
    </xf>
    <xf numFmtId="0" fontId="89" fillId="11" borderId="57" xfId="16" applyFont="1" applyFill="1" applyBorder="1" applyAlignment="1">
      <alignment horizontal="center" vertical="center" wrapText="1"/>
    </xf>
    <xf numFmtId="0" fontId="0" fillId="0" borderId="11" xfId="13" applyFont="1" applyBorder="1" applyAlignment="1">
      <alignment vertical="center" wrapText="1"/>
    </xf>
    <xf numFmtId="1" fontId="0" fillId="11" borderId="11" xfId="13" applyNumberFormat="1" applyFont="1" applyFill="1" applyBorder="1" applyAlignment="1" applyProtection="1">
      <alignment horizontal="center" vertical="center" wrapText="1"/>
      <protection locked="0"/>
    </xf>
    <xf numFmtId="183" fontId="89" fillId="11" borderId="11" xfId="13" applyNumberFormat="1" applyFont="1" applyFill="1" applyBorder="1" applyAlignment="1" applyProtection="1">
      <alignment horizontal="center" vertical="center" wrapText="1"/>
      <protection locked="0"/>
    </xf>
    <xf numFmtId="184" fontId="18" fillId="0" borderId="11" xfId="16" applyNumberFormat="1" applyBorder="1" applyAlignment="1">
      <alignment horizontal="center"/>
    </xf>
    <xf numFmtId="0" fontId="0" fillId="0" borderId="16" xfId="13" applyFont="1" applyBorder="1" applyAlignment="1">
      <alignment vertical="center" wrapText="1"/>
    </xf>
    <xf numFmtId="1" fontId="0" fillId="11" borderId="16" xfId="13" applyNumberFormat="1" applyFont="1" applyFill="1" applyBorder="1" applyAlignment="1" applyProtection="1">
      <alignment horizontal="center" vertical="center" wrapText="1"/>
      <protection locked="0"/>
    </xf>
    <xf numFmtId="183" fontId="89" fillId="11" borderId="16" xfId="13" applyNumberFormat="1" applyFont="1" applyFill="1" applyBorder="1" applyAlignment="1" applyProtection="1">
      <alignment horizontal="center" vertical="center" wrapText="1"/>
      <protection locked="0"/>
    </xf>
    <xf numFmtId="184" fontId="18" fillId="0" borderId="16" xfId="16" applyNumberFormat="1" applyBorder="1" applyAlignment="1">
      <alignment horizontal="center"/>
    </xf>
    <xf numFmtId="0" fontId="18" fillId="11" borderId="57" xfId="16" applyFill="1" applyBorder="1" applyAlignment="1">
      <alignment horizontal="center" vertical="center"/>
    </xf>
    <xf numFmtId="0" fontId="18" fillId="0" borderId="11" xfId="16" applyBorder="1" applyAlignment="1">
      <alignment vertical="top"/>
    </xf>
    <xf numFmtId="0" fontId="18" fillId="11" borderId="11" xfId="16" applyFill="1" applyBorder="1" applyAlignment="1">
      <alignment horizontal="center" vertical="top"/>
    </xf>
    <xf numFmtId="185" fontId="18" fillId="11" borderId="11" xfId="16" applyNumberFormat="1" applyFill="1" applyBorder="1" applyAlignment="1">
      <alignment vertical="top"/>
    </xf>
    <xf numFmtId="2" fontId="18" fillId="0" borderId="11" xfId="16" applyNumberFormat="1" applyBorder="1" applyAlignment="1">
      <alignment horizontal="center" vertical="top"/>
    </xf>
    <xf numFmtId="0" fontId="18" fillId="0" borderId="16" xfId="16" applyBorder="1" applyAlignment="1">
      <alignment vertical="top" wrapText="1"/>
    </xf>
    <xf numFmtId="0" fontId="18" fillId="11" borderId="16" xfId="16" applyFill="1" applyBorder="1" applyAlignment="1">
      <alignment horizontal="center" vertical="top"/>
    </xf>
    <xf numFmtId="185" fontId="18" fillId="11" borderId="16" xfId="16" applyNumberFormat="1" applyFill="1" applyBorder="1" applyAlignment="1">
      <alignment vertical="top"/>
    </xf>
    <xf numFmtId="2" fontId="18" fillId="0" borderId="16" xfId="16" applyNumberFormat="1" applyBorder="1" applyAlignment="1">
      <alignment horizontal="center" vertical="top"/>
    </xf>
    <xf numFmtId="0" fontId="18" fillId="0" borderId="16" xfId="16" applyBorder="1" applyAlignment="1">
      <alignment vertical="top"/>
    </xf>
    <xf numFmtId="0" fontId="18" fillId="0" borderId="11" xfId="16" applyBorder="1" applyAlignment="1">
      <alignment horizontal="center"/>
    </xf>
    <xf numFmtId="0" fontId="18" fillId="0" borderId="16" xfId="16" applyBorder="1"/>
    <xf numFmtId="2" fontId="18" fillId="23" borderId="16" xfId="16" applyNumberFormat="1" applyFill="1" applyBorder="1" applyAlignment="1">
      <alignment horizontal="center"/>
    </xf>
    <xf numFmtId="10" fontId="0" fillId="0" borderId="16" xfId="17" applyNumberFormat="1" applyFont="1" applyBorder="1"/>
    <xf numFmtId="0" fontId="89" fillId="0" borderId="16" xfId="16" applyFont="1" applyBorder="1"/>
    <xf numFmtId="2" fontId="89" fillId="0" borderId="16" xfId="16" applyNumberFormat="1" applyFont="1" applyBorder="1" applyAlignment="1">
      <alignment horizontal="center"/>
    </xf>
    <xf numFmtId="10" fontId="89" fillId="0" borderId="16" xfId="17" applyNumberFormat="1" applyFont="1" applyBorder="1"/>
    <xf numFmtId="0" fontId="46" fillId="0" borderId="57" xfId="13" applyFont="1" applyBorder="1" applyAlignment="1">
      <alignment vertical="center" wrapText="1"/>
    </xf>
    <xf numFmtId="0" fontId="89" fillId="0" borderId="57" xfId="16" applyFont="1" applyBorder="1" applyAlignment="1">
      <alignment wrapText="1"/>
    </xf>
    <xf numFmtId="0" fontId="46" fillId="0" borderId="57" xfId="13" applyFont="1" applyBorder="1" applyAlignment="1">
      <alignment horizontal="center" vertical="center" wrapText="1"/>
    </xf>
    <xf numFmtId="0" fontId="89" fillId="0" borderId="57" xfId="16" applyFont="1" applyBorder="1" applyAlignment="1">
      <alignment horizontal="center" wrapText="1"/>
    </xf>
    <xf numFmtId="0" fontId="18" fillId="0" borderId="11" xfId="13" applyFont="1" applyBorder="1" applyAlignment="1">
      <alignment vertical="center" wrapText="1"/>
    </xf>
    <xf numFmtId="183" fontId="18" fillId="27" borderId="11" xfId="13" applyNumberFormat="1" applyFont="1" applyFill="1" applyBorder="1" applyAlignment="1" applyProtection="1">
      <alignment horizontal="center" vertical="center"/>
      <protection locked="0"/>
    </xf>
    <xf numFmtId="2" fontId="18" fillId="27" borderId="11" xfId="13" applyNumberFormat="1" applyFont="1" applyFill="1" applyBorder="1" applyAlignment="1" applyProtection="1">
      <alignment horizontal="center" vertical="center"/>
      <protection locked="0"/>
    </xf>
    <xf numFmtId="0" fontId="46" fillId="0" borderId="12" xfId="13" applyFont="1" applyBorder="1" applyAlignment="1">
      <alignment horizontal="center" vertical="center" wrapText="1"/>
    </xf>
    <xf numFmtId="0" fontId="18" fillId="0" borderId="16" xfId="13" applyFont="1" applyBorder="1" applyAlignment="1">
      <alignment vertical="center" wrapText="1"/>
    </xf>
    <xf numFmtId="183" fontId="18" fillId="27" borderId="16" xfId="13" applyNumberFormat="1" applyFont="1" applyFill="1" applyBorder="1" applyAlignment="1" applyProtection="1">
      <alignment horizontal="center" vertical="center"/>
      <protection locked="0"/>
    </xf>
    <xf numFmtId="2" fontId="18" fillId="0" borderId="11" xfId="16" applyNumberFormat="1" applyBorder="1"/>
    <xf numFmtId="184" fontId="18" fillId="0" borderId="11" xfId="16" applyNumberFormat="1" applyBorder="1"/>
    <xf numFmtId="2" fontId="18" fillId="0" borderId="16" xfId="16" applyNumberFormat="1" applyBorder="1"/>
    <xf numFmtId="2" fontId="89" fillId="0" borderId="16" xfId="13" applyNumberFormat="1" applyFont="1" applyBorder="1" applyAlignment="1" applyProtection="1">
      <alignment horizontal="center" vertical="center"/>
      <protection locked="0"/>
    </xf>
    <xf numFmtId="0" fontId="91" fillId="0" borderId="7" xfId="16" applyFont="1" applyBorder="1"/>
    <xf numFmtId="3" fontId="18" fillId="0" borderId="16" xfId="13" applyNumberFormat="1" applyFont="1" applyBorder="1" applyAlignment="1">
      <alignment horizontal="left" vertical="center"/>
    </xf>
    <xf numFmtId="0" fontId="18" fillId="0" borderId="16" xfId="13" applyFont="1" applyBorder="1" applyAlignment="1">
      <alignment horizontal="center" vertical="center"/>
    </xf>
    <xf numFmtId="2" fontId="89" fillId="0" borderId="16" xfId="13" applyNumberFormat="1" applyFont="1" applyBorder="1" applyAlignment="1">
      <alignment horizontal="center" vertical="center" wrapText="1"/>
    </xf>
    <xf numFmtId="1" fontId="18" fillId="0" borderId="16" xfId="13" applyNumberFormat="1" applyFont="1" applyBorder="1" applyAlignment="1">
      <alignment vertical="center"/>
    </xf>
    <xf numFmtId="9" fontId="18" fillId="0" borderId="16" xfId="17" applyFont="1" applyFill="1" applyBorder="1" applyAlignment="1">
      <alignment horizontal="center"/>
    </xf>
    <xf numFmtId="2" fontId="47" fillId="0" borderId="16" xfId="13" applyNumberFormat="1" applyFont="1" applyBorder="1" applyAlignment="1">
      <alignment horizontal="center" vertical="center"/>
    </xf>
    <xf numFmtId="0" fontId="91" fillId="12" borderId="0" xfId="16" applyFont="1" applyFill="1"/>
    <xf numFmtId="0" fontId="18" fillId="12" borderId="0" xfId="16" applyFill="1"/>
    <xf numFmtId="0" fontId="18" fillId="12" borderId="5" xfId="16" applyFill="1" applyBorder="1"/>
    <xf numFmtId="2" fontId="18" fillId="12" borderId="0" xfId="16" applyNumberFormat="1" applyFill="1"/>
    <xf numFmtId="2" fontId="18" fillId="28" borderId="5" xfId="16" applyNumberFormat="1" applyFill="1" applyBorder="1"/>
    <xf numFmtId="2" fontId="18" fillId="0" borderId="11" xfId="13" applyNumberFormat="1" applyFont="1" applyFill="1" applyBorder="1" applyAlignment="1" applyProtection="1">
      <alignment horizontal="center" vertical="center"/>
      <protection locked="0"/>
    </xf>
    <xf numFmtId="2" fontId="18" fillId="0" borderId="16" xfId="13" applyNumberFormat="1" applyFont="1" applyFill="1" applyBorder="1" applyAlignment="1" applyProtection="1">
      <alignment horizontal="center" vertical="center"/>
      <protection locked="0"/>
    </xf>
    <xf numFmtId="0" fontId="18" fillId="0" borderId="0" xfId="16" applyFill="1"/>
    <xf numFmtId="0" fontId="90" fillId="21" borderId="11" xfId="16" applyFont="1" applyFill="1" applyBorder="1"/>
    <xf numFmtId="0" fontId="18" fillId="0" borderId="0" xfId="13" applyFont="1" applyBorder="1" applyAlignment="1">
      <alignment horizontal="center" vertical="center"/>
    </xf>
    <xf numFmtId="0" fontId="91" fillId="0" borderId="0" xfId="16" applyFont="1" applyBorder="1"/>
    <xf numFmtId="1" fontId="18" fillId="0" borderId="0" xfId="13" applyNumberFormat="1" applyFont="1" applyBorder="1" applyAlignment="1">
      <alignment vertical="center"/>
    </xf>
    <xf numFmtId="9" fontId="18" fillId="0" borderId="0" xfId="17" applyFont="1" applyFill="1" applyBorder="1" applyAlignment="1">
      <alignment horizontal="center"/>
    </xf>
    <xf numFmtId="0" fontId="18" fillId="0" borderId="0" xfId="16" applyBorder="1"/>
    <xf numFmtId="184" fontId="47" fillId="0" borderId="0" xfId="13" applyNumberFormat="1" applyFont="1" applyBorder="1" applyAlignment="1">
      <alignment horizontal="right" vertical="center"/>
    </xf>
    <xf numFmtId="9" fontId="92" fillId="0" borderId="0" xfId="16" applyNumberFormat="1" applyFont="1" applyBorder="1" applyAlignment="1">
      <alignment vertical="top"/>
    </xf>
    <xf numFmtId="2" fontId="18" fillId="0" borderId="0" xfId="16" applyNumberFormat="1" applyFill="1"/>
    <xf numFmtId="184" fontId="18" fillId="0" borderId="0" xfId="16" applyNumberFormat="1" applyFill="1"/>
    <xf numFmtId="0" fontId="18" fillId="12" borderId="5" xfId="16" applyFill="1" applyBorder="1" applyAlignment="1">
      <alignment horizontal="center"/>
    </xf>
    <xf numFmtId="0" fontId="13" fillId="22" borderId="16" xfId="0" applyFont="1" applyFill="1" applyBorder="1" applyAlignment="1">
      <alignment horizontal="center"/>
    </xf>
    <xf numFmtId="0" fontId="68" fillId="4" borderId="0" xfId="0" applyFont="1" applyFill="1"/>
    <xf numFmtId="44" fontId="0" fillId="0" borderId="0" xfId="0" applyNumberFormat="1"/>
    <xf numFmtId="0" fontId="0" fillId="0" borderId="16" xfId="0" applyFill="1" applyBorder="1"/>
    <xf numFmtId="14" fontId="0" fillId="0" borderId="16" xfId="0" applyNumberFormat="1" applyFill="1" applyBorder="1"/>
    <xf numFmtId="2" fontId="8" fillId="0" borderId="16" xfId="0" applyNumberFormat="1" applyFont="1" applyFill="1" applyBorder="1"/>
    <xf numFmtId="0" fontId="0" fillId="14" borderId="9" xfId="0" applyFill="1" applyBorder="1" applyAlignment="1">
      <alignment horizontal="left"/>
    </xf>
    <xf numFmtId="168" fontId="0" fillId="0" borderId="0" xfId="0" applyNumberFormat="1"/>
    <xf numFmtId="44" fontId="0" fillId="29" borderId="16" xfId="9" applyFont="1" applyFill="1" applyBorder="1"/>
    <xf numFmtId="44" fontId="0" fillId="29" borderId="11" xfId="9" applyFont="1" applyFill="1" applyBorder="1"/>
    <xf numFmtId="186" fontId="0" fillId="0" borderId="0" xfId="0" applyNumberFormat="1"/>
    <xf numFmtId="0" fontId="71" fillId="0" borderId="1" xfId="0" applyFont="1" applyFill="1" applyBorder="1" applyAlignment="1"/>
    <xf numFmtId="0" fontId="71" fillId="0" borderId="2" xfId="0" applyFont="1" applyFill="1" applyBorder="1" applyAlignment="1"/>
    <xf numFmtId="0" fontId="71" fillId="0" borderId="3" xfId="0" applyFont="1" applyFill="1" applyBorder="1" applyAlignment="1"/>
    <xf numFmtId="14" fontId="40" fillId="0" borderId="21" xfId="0" applyNumberFormat="1" applyFont="1" applyBorder="1"/>
    <xf numFmtId="14" fontId="40" fillId="0" borderId="48" xfId="0" applyNumberFormat="1" applyFont="1" applyBorder="1"/>
    <xf numFmtId="0" fontId="40" fillId="0" borderId="40" xfId="0" applyFont="1" applyBorder="1"/>
    <xf numFmtId="44" fontId="40" fillId="0" borderId="0" xfId="0" applyNumberFormat="1" applyFont="1"/>
    <xf numFmtId="2" fontId="40" fillId="0" borderId="0" xfId="0" applyNumberFormat="1" applyFont="1" applyBorder="1"/>
    <xf numFmtId="0" fontId="0" fillId="0" borderId="1" xfId="0" applyBorder="1"/>
    <xf numFmtId="0" fontId="0" fillId="0" borderId="3" xfId="0" applyBorder="1"/>
    <xf numFmtId="44" fontId="93" fillId="29" borderId="41" xfId="0" applyNumberFormat="1" applyFont="1" applyFill="1" applyBorder="1"/>
    <xf numFmtId="2" fontId="40" fillId="0" borderId="11" xfId="0" applyNumberFormat="1" applyFont="1" applyBorder="1"/>
    <xf numFmtId="2" fontId="0" fillId="0" borderId="5" xfId="0" applyNumberFormat="1" applyBorder="1"/>
    <xf numFmtId="187" fontId="9" fillId="0" borderId="26" xfId="4" applyNumberFormat="1" applyFont="1" applyFill="1" applyBorder="1" applyAlignment="1" applyProtection="1">
      <alignment horizontal="center" vertical="center"/>
    </xf>
    <xf numFmtId="187" fontId="11" fillId="0" borderId="26" xfId="4" applyNumberFormat="1" applyFont="1" applyFill="1" applyBorder="1" applyAlignment="1" applyProtection="1">
      <alignment horizontal="center" vertical="center"/>
    </xf>
    <xf numFmtId="2" fontId="8" fillId="0" borderId="0" xfId="0" applyNumberFormat="1" applyFont="1" applyFill="1"/>
    <xf numFmtId="2" fontId="0" fillId="0" borderId="2" xfId="0" applyNumberFormat="1" applyBorder="1"/>
    <xf numFmtId="2" fontId="0" fillId="0" borderId="31" xfId="0" applyNumberFormat="1" applyBorder="1"/>
    <xf numFmtId="2" fontId="93" fillId="29" borderId="31" xfId="0" applyNumberFormat="1" applyFont="1" applyFill="1" applyBorder="1"/>
    <xf numFmtId="2" fontId="13" fillId="29" borderId="41" xfId="0" applyNumberFormat="1" applyFont="1" applyFill="1" applyBorder="1"/>
    <xf numFmtId="3" fontId="11" fillId="3" borderId="63" xfId="13" applyNumberFormat="1" applyFill="1" applyBorder="1" applyAlignment="1" applyProtection="1">
      <alignment horizontal="center" vertical="center" wrapText="1"/>
      <protection locked="0"/>
    </xf>
    <xf numFmtId="3" fontId="11" fillId="3" borderId="24" xfId="15" applyNumberFormat="1" applyFill="1" applyBorder="1" applyAlignment="1" applyProtection="1">
      <alignment horizontal="right" vertical="center" wrapText="1" indent="2"/>
      <protection locked="0"/>
    </xf>
    <xf numFmtId="3" fontId="11" fillId="3" borderId="17" xfId="15" applyNumberFormat="1" applyFill="1" applyBorder="1" applyAlignment="1" applyProtection="1">
      <alignment horizontal="right" vertical="center" wrapText="1" indent="2"/>
      <protection locked="0"/>
    </xf>
    <xf numFmtId="3" fontId="2" fillId="3" borderId="17" xfId="14" applyNumberFormat="1" applyFill="1" applyBorder="1" applyAlignment="1" applyProtection="1">
      <alignment horizontal="right" vertical="center" wrapText="1" indent="2"/>
      <protection locked="0"/>
    </xf>
    <xf numFmtId="0" fontId="2" fillId="3" borderId="65" xfId="14" applyFill="1" applyBorder="1" applyAlignment="1" applyProtection="1">
      <alignment horizontal="left" vertical="center" indent="1"/>
      <protection locked="0"/>
    </xf>
    <xf numFmtId="3" fontId="11" fillId="3" borderId="24" xfId="13" applyNumberFormat="1" applyFill="1" applyBorder="1" applyAlignment="1" applyProtection="1">
      <alignment horizontal="right" vertical="center" indent="2"/>
      <protection locked="0"/>
    </xf>
    <xf numFmtId="0" fontId="11" fillId="3" borderId="69" xfId="13" applyFill="1" applyBorder="1" applyAlignment="1" applyProtection="1">
      <alignment horizontal="left" vertical="center" indent="1"/>
      <protection locked="0"/>
    </xf>
    <xf numFmtId="3" fontId="11" fillId="3" borderId="70" xfId="13" applyNumberFormat="1" applyFill="1" applyBorder="1" applyAlignment="1" applyProtection="1">
      <alignment horizontal="right" vertical="center" indent="2"/>
      <protection locked="0"/>
    </xf>
    <xf numFmtId="0" fontId="11" fillId="3" borderId="73" xfId="13" applyFill="1" applyBorder="1" applyAlignment="1" applyProtection="1">
      <alignment horizontal="left" vertical="center" indent="1"/>
      <protection locked="0"/>
    </xf>
    <xf numFmtId="3" fontId="11" fillId="3" borderId="37" xfId="13" applyNumberFormat="1" applyFill="1" applyBorder="1" applyAlignment="1" applyProtection="1">
      <alignment horizontal="right" vertical="center" indent="2"/>
      <protection locked="0"/>
    </xf>
    <xf numFmtId="14" fontId="11" fillId="0" borderId="0" xfId="13" applyNumberFormat="1" applyFill="1"/>
    <xf numFmtId="0" fontId="11" fillId="0" borderId="0" xfId="13" applyNumberFormat="1" applyFill="1"/>
    <xf numFmtId="0" fontId="11" fillId="3" borderId="0" xfId="13" applyNumberFormat="1" applyFill="1"/>
    <xf numFmtId="44" fontId="35" fillId="0" borderId="16" xfId="0" applyNumberFormat="1" applyFont="1" applyFill="1" applyBorder="1" applyAlignment="1" applyProtection="1"/>
    <xf numFmtId="0" fontId="14" fillId="0" borderId="0" xfId="0" applyFont="1" applyBorder="1" applyAlignment="1" applyProtection="1">
      <alignment vertical="center"/>
    </xf>
    <xf numFmtId="182" fontId="9" fillId="0" borderId="0" xfId="0" applyNumberFormat="1" applyFont="1" applyFill="1" applyBorder="1" applyAlignment="1" applyProtection="1">
      <alignment vertical="center"/>
    </xf>
    <xf numFmtId="0" fontId="14" fillId="0" borderId="0" xfId="0" applyFont="1" applyFill="1" applyBorder="1" applyAlignment="1" applyProtection="1">
      <alignment vertical="center"/>
    </xf>
    <xf numFmtId="0" fontId="0" fillId="0" borderId="0" xfId="0" applyFill="1" applyBorder="1"/>
    <xf numFmtId="44" fontId="11" fillId="0" borderId="0" xfId="9" applyFont="1" applyFill="1" applyBorder="1" applyAlignment="1" applyProtection="1">
      <alignment vertical="center"/>
      <protection locked="0"/>
    </xf>
    <xf numFmtId="165" fontId="9" fillId="0" borderId="0" xfId="0" applyNumberFormat="1" applyFont="1" applyFill="1" applyBorder="1" applyAlignment="1" applyProtection="1">
      <alignment vertical="center"/>
    </xf>
    <xf numFmtId="2" fontId="11" fillId="15" borderId="16" xfId="0" applyNumberFormat="1" applyFont="1" applyFill="1" applyBorder="1" applyAlignment="1" applyProtection="1">
      <alignment horizontal="center" vertical="center"/>
    </xf>
    <xf numFmtId="44" fontId="16" fillId="0" borderId="0" xfId="0" applyNumberFormat="1" applyFont="1" applyFill="1"/>
    <xf numFmtId="0" fontId="16" fillId="0" borderId="0" xfId="0" applyFont="1" applyFill="1"/>
    <xf numFmtId="44" fontId="96" fillId="0" borderId="0" xfId="0" applyNumberFormat="1" applyFont="1"/>
    <xf numFmtId="44" fontId="96" fillId="0" borderId="5" xfId="0" applyNumberFormat="1" applyFont="1" applyBorder="1"/>
    <xf numFmtId="168" fontId="0" fillId="29" borderId="16" xfId="9" applyNumberFormat="1" applyFont="1" applyFill="1" applyBorder="1"/>
    <xf numFmtId="173" fontId="13" fillId="0" borderId="16" xfId="0" applyNumberFormat="1" applyFont="1" applyFill="1" applyBorder="1" applyAlignment="1">
      <alignment vertical="center"/>
    </xf>
    <xf numFmtId="0" fontId="11" fillId="0" borderId="0" xfId="13" applyAlignment="1" applyProtection="1">
      <alignment vertical="center"/>
      <protection locked="0"/>
    </xf>
    <xf numFmtId="0" fontId="0" fillId="3" borderId="16" xfId="0" applyFill="1" applyBorder="1" applyProtection="1">
      <protection locked="0"/>
    </xf>
    <xf numFmtId="14" fontId="0" fillId="3" borderId="16" xfId="0" applyNumberFormat="1" applyFill="1" applyBorder="1" applyProtection="1">
      <protection locked="0"/>
    </xf>
    <xf numFmtId="2" fontId="0" fillId="3" borderId="16" xfId="0" applyNumberFormat="1" applyFill="1" applyBorder="1" applyProtection="1">
      <protection locked="0"/>
    </xf>
    <xf numFmtId="0" fontId="11" fillId="3" borderId="0" xfId="13" applyFill="1"/>
    <xf numFmtId="2" fontId="28" fillId="2" borderId="29" xfId="0" applyNumberFormat="1" applyFont="1" applyFill="1" applyBorder="1" applyAlignment="1" applyProtection="1">
      <alignment horizontal="center" vertical="center"/>
      <protection locked="0"/>
    </xf>
    <xf numFmtId="2" fontId="28" fillId="2" borderId="16" xfId="0" applyNumberFormat="1" applyFont="1" applyFill="1" applyBorder="1" applyAlignment="1" applyProtection="1">
      <alignment horizontal="center" vertical="center"/>
      <protection locked="0"/>
    </xf>
    <xf numFmtId="2" fontId="28" fillId="2" borderId="12" xfId="0" applyNumberFormat="1" applyFont="1" applyFill="1" applyBorder="1" applyAlignment="1" applyProtection="1">
      <alignment horizontal="center" vertical="center"/>
      <protection locked="0"/>
    </xf>
    <xf numFmtId="4" fontId="28" fillId="2" borderId="11" xfId="0" applyNumberFormat="1" applyFont="1" applyFill="1" applyBorder="1" applyAlignment="1" applyProtection="1">
      <alignment horizontal="center" vertical="center"/>
      <protection locked="0"/>
    </xf>
    <xf numFmtId="4" fontId="28" fillId="2" borderId="16" xfId="0" applyNumberFormat="1" applyFont="1" applyFill="1" applyBorder="1" applyAlignment="1" applyProtection="1">
      <alignment horizontal="center" vertical="center"/>
      <protection locked="0"/>
    </xf>
    <xf numFmtId="4" fontId="28" fillId="2" borderId="55" xfId="0" applyNumberFormat="1" applyFont="1" applyFill="1" applyBorder="1" applyAlignment="1" applyProtection="1">
      <alignment horizontal="center" vertical="center"/>
      <protection locked="0"/>
    </xf>
    <xf numFmtId="4" fontId="28" fillId="2" borderId="30" xfId="0" applyNumberFormat="1" applyFont="1" applyFill="1" applyBorder="1" applyAlignment="1" applyProtection="1">
      <alignment horizontal="center" vertical="center"/>
      <protection locked="0"/>
    </xf>
    <xf numFmtId="44" fontId="97" fillId="3" borderId="16" xfId="9" applyFont="1" applyFill="1" applyBorder="1" applyAlignment="1" applyProtection="1">
      <alignment vertical="center"/>
      <protection locked="0"/>
    </xf>
    <xf numFmtId="44" fontId="0" fillId="0" borderId="16" xfId="9" applyFont="1" applyFill="1" applyBorder="1" applyAlignment="1" applyProtection="1">
      <alignment vertical="center"/>
      <protection locked="0"/>
    </xf>
    <xf numFmtId="44" fontId="0" fillId="0" borderId="16" xfId="9" applyFont="1" applyBorder="1" applyProtection="1"/>
    <xf numFmtId="4" fontId="28" fillId="3" borderId="16" xfId="0" applyNumberFormat="1" applyFont="1" applyFill="1" applyBorder="1" applyAlignment="1" applyProtection="1">
      <alignment horizontal="center" vertical="center"/>
      <protection locked="0"/>
    </xf>
    <xf numFmtId="44" fontId="13" fillId="0" borderId="48" xfId="9" applyFont="1" applyFill="1" applyBorder="1" applyAlignment="1" applyProtection="1">
      <alignment horizontal="center" vertical="center"/>
      <protection locked="0"/>
    </xf>
    <xf numFmtId="168" fontId="27" fillId="0" borderId="0" xfId="0" applyNumberFormat="1" applyFont="1"/>
    <xf numFmtId="168" fontId="0" fillId="0" borderId="0" xfId="9" applyNumberFormat="1" applyFont="1" applyFill="1" applyBorder="1"/>
    <xf numFmtId="44" fontId="7" fillId="0" borderId="42" xfId="4" applyNumberFormat="1" applyFont="1" applyBorder="1" applyProtection="1"/>
    <xf numFmtId="0" fontId="7" fillId="0" borderId="54" xfId="4" applyNumberFormat="1" applyFont="1" applyBorder="1" applyProtection="1"/>
    <xf numFmtId="0" fontId="11" fillId="3" borderId="63" xfId="13" applyNumberFormat="1" applyFill="1" applyBorder="1" applyAlignment="1" applyProtection="1">
      <alignment horizontal="center" vertical="center" wrapText="1"/>
      <protection locked="0"/>
    </xf>
    <xf numFmtId="0" fontId="11" fillId="0" borderId="0" xfId="13" applyFont="1" applyAlignment="1">
      <alignment vertical="center"/>
    </xf>
    <xf numFmtId="0" fontId="87" fillId="0" borderId="0" xfId="13" applyFont="1" applyAlignment="1">
      <alignment vertical="center"/>
    </xf>
    <xf numFmtId="2" fontId="89" fillId="12" borderId="0" xfId="16" applyNumberFormat="1" applyFont="1" applyFill="1"/>
    <xf numFmtId="2" fontId="18" fillId="12" borderId="5" xfId="16" applyNumberFormat="1" applyFill="1" applyBorder="1"/>
    <xf numFmtId="0" fontId="0" fillId="0" borderId="0" xfId="0"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49" fontId="42" fillId="0" borderId="0" xfId="0" applyNumberFormat="1" applyFont="1" applyAlignment="1">
      <alignment vertical="top" wrapText="1"/>
    </xf>
    <xf numFmtId="0" fontId="0" fillId="0" borderId="20" xfId="0" applyBorder="1" applyAlignment="1">
      <alignment horizontal="right" vertical="center" wrapText="1"/>
    </xf>
    <xf numFmtId="0" fontId="99" fillId="0" borderId="0" xfId="0" applyFont="1" applyAlignment="1">
      <alignment vertical="center"/>
    </xf>
    <xf numFmtId="169" fontId="13" fillId="0" borderId="16" xfId="0" applyNumberFormat="1" applyFont="1" applyBorder="1" applyAlignment="1">
      <alignment horizontal="center" vertical="center" wrapText="1"/>
    </xf>
    <xf numFmtId="0" fontId="0" fillId="0" borderId="20" xfId="0" applyBorder="1" applyAlignment="1" applyProtection="1">
      <alignment horizontal="right" vertical="center" wrapText="1"/>
      <protection locked="0"/>
    </xf>
    <xf numFmtId="49" fontId="64" fillId="0" borderId="0" xfId="0" applyNumberFormat="1" applyFont="1" applyFill="1" applyAlignment="1" applyProtection="1">
      <alignment vertical="center" wrapText="1"/>
      <protection locked="0"/>
    </xf>
    <xf numFmtId="0" fontId="11" fillId="0" borderId="0" xfId="13" applyFont="1" applyFill="1"/>
    <xf numFmtId="0" fontId="11" fillId="3" borderId="0" xfId="13" applyFill="1" applyAlignment="1">
      <alignment horizontal="center"/>
    </xf>
    <xf numFmtId="4" fontId="28" fillId="3" borderId="11" xfId="0" applyNumberFormat="1" applyFont="1" applyFill="1" applyBorder="1" applyAlignment="1" applyProtection="1">
      <alignment horizontal="center" vertical="center"/>
      <protection locked="0"/>
    </xf>
    <xf numFmtId="0" fontId="0" fillId="0" borderId="20" xfId="0" applyBorder="1" applyAlignment="1">
      <alignment vertical="center"/>
    </xf>
    <xf numFmtId="165" fontId="28" fillId="0" borderId="0" xfId="0" applyNumberFormat="1" applyFont="1" applyFill="1" applyBorder="1" applyAlignment="1" applyProtection="1">
      <alignment vertical="center"/>
      <protection locked="0"/>
    </xf>
    <xf numFmtId="0" fontId="0" fillId="0" borderId="0" xfId="0" applyFill="1" applyBorder="1" applyAlignment="1" applyProtection="1">
      <protection locked="0"/>
    </xf>
    <xf numFmtId="4" fontId="9" fillId="0" borderId="78" xfId="0" applyNumberFormat="1" applyFont="1" applyBorder="1" applyAlignment="1" applyProtection="1">
      <alignment horizontal="center" vertical="center"/>
    </xf>
    <xf numFmtId="4" fontId="28" fillId="15" borderId="57" xfId="0" applyNumberFormat="1" applyFont="1" applyFill="1" applyBorder="1" applyAlignment="1" applyProtection="1">
      <alignment horizontal="center" vertical="center"/>
    </xf>
    <xf numFmtId="2" fontId="65" fillId="0" borderId="13" xfId="0" applyNumberFormat="1" applyFont="1" applyFill="1" applyBorder="1" applyAlignment="1" applyProtection="1">
      <alignment vertical="center" wrapText="1"/>
    </xf>
    <xf numFmtId="2" fontId="27" fillId="0" borderId="18" xfId="0" applyNumberFormat="1" applyFont="1" applyFill="1" applyBorder="1" applyAlignment="1" applyProtection="1">
      <alignment horizontal="center" vertical="center" wrapText="1"/>
    </xf>
    <xf numFmtId="2" fontId="27" fillId="0" borderId="0" xfId="0" applyNumberFormat="1" applyFont="1" applyFill="1" applyBorder="1" applyAlignment="1" applyProtection="1">
      <alignment horizontal="center" vertical="center" wrapText="1"/>
    </xf>
    <xf numFmtId="165" fontId="8" fillId="0" borderId="16" xfId="0" applyNumberFormat="1" applyFont="1" applyFill="1" applyBorder="1"/>
    <xf numFmtId="2" fontId="50" fillId="0" borderId="42" xfId="0" applyNumberFormat="1" applyFont="1" applyBorder="1" applyAlignment="1" applyProtection="1">
      <alignment horizontal="center"/>
    </xf>
    <xf numFmtId="2" fontId="9" fillId="0" borderId="34" xfId="10" applyNumberFormat="1" applyFont="1" applyBorder="1" applyAlignment="1">
      <alignment horizontal="center"/>
    </xf>
    <xf numFmtId="0" fontId="0" fillId="0" borderId="0" xfId="0" applyProtection="1">
      <protection locked="0"/>
    </xf>
    <xf numFmtId="189" fontId="9" fillId="0" borderId="15" xfId="5" applyNumberFormat="1" applyFont="1" applyFill="1" applyBorder="1" applyAlignment="1">
      <alignment horizontal="center" vertical="center" wrapText="1"/>
    </xf>
    <xf numFmtId="44" fontId="13" fillId="14" borderId="16" xfId="0" applyNumberFormat="1" applyFont="1" applyFill="1" applyBorder="1" applyAlignment="1" applyProtection="1">
      <alignment horizontal="left" vertical="center"/>
      <protection locked="0"/>
    </xf>
    <xf numFmtId="165" fontId="102" fillId="18" borderId="48" xfId="12" applyNumberFormat="1" applyFont="1" applyFill="1" applyBorder="1"/>
    <xf numFmtId="0" fontId="1" fillId="0" borderId="0" xfId="0" applyFont="1" applyBorder="1" applyAlignment="1">
      <alignment vertical="center" wrapText="1"/>
    </xf>
    <xf numFmtId="0" fontId="9" fillId="0" borderId="11" xfId="0" applyFont="1" applyBorder="1" applyAlignment="1">
      <alignment vertical="center" wrapText="1"/>
    </xf>
    <xf numFmtId="188" fontId="15" fillId="2" borderId="4" xfId="0" applyNumberFormat="1" applyFont="1" applyFill="1" applyBorder="1" applyAlignment="1" applyProtection="1">
      <alignment horizontal="center" vertical="center" wrapText="1"/>
      <protection locked="0"/>
    </xf>
    <xf numFmtId="188" fontId="9" fillId="0" borderId="11" xfId="0" applyNumberFormat="1" applyFont="1" applyBorder="1" applyAlignment="1">
      <alignment vertical="center" wrapText="1"/>
    </xf>
    <xf numFmtId="188" fontId="15" fillId="0" borderId="4" xfId="0" applyNumberFormat="1" applyFont="1" applyBorder="1" applyAlignment="1" applyProtection="1">
      <alignment horizontal="center" vertical="center" wrapText="1"/>
      <protection locked="0"/>
    </xf>
    <xf numFmtId="44" fontId="17" fillId="0" borderId="16" xfId="0" applyNumberFormat="1" applyFont="1" applyFill="1" applyBorder="1" applyAlignment="1" applyProtection="1">
      <alignment horizontal="left" vertical="center"/>
    </xf>
    <xf numFmtId="165" fontId="28" fillId="0" borderId="0" xfId="0" applyNumberFormat="1" applyFont="1" applyAlignment="1" applyProtection="1">
      <alignment horizontal="center" vertical="center"/>
      <protection locked="0"/>
    </xf>
    <xf numFmtId="0" fontId="0" fillId="0" borderId="0" xfId="0" applyProtection="1">
      <protection locked="0"/>
    </xf>
    <xf numFmtId="0" fontId="24" fillId="0" borderId="54" xfId="0" applyFont="1" applyBorder="1" applyAlignment="1">
      <alignment horizontal="center" vertical="center" wrapText="1"/>
    </xf>
    <xf numFmtId="0" fontId="0" fillId="0" borderId="14" xfId="0" applyBorder="1"/>
    <xf numFmtId="44" fontId="97" fillId="3" borderId="16" xfId="9" applyFont="1" applyFill="1" applyBorder="1" applyAlignment="1" applyProtection="1">
      <alignment horizontal="center" vertical="center"/>
      <protection locked="0"/>
    </xf>
    <xf numFmtId="44" fontId="97" fillId="3" borderId="46" xfId="9" applyFont="1" applyFill="1" applyBorder="1" applyAlignment="1" applyProtection="1">
      <alignment horizontal="center" vertical="center"/>
      <protection locked="0"/>
    </xf>
    <xf numFmtId="181" fontId="84" fillId="3" borderId="31" xfId="5" applyNumberFormat="1" applyFont="1" applyFill="1" applyBorder="1" applyAlignment="1">
      <alignment horizontal="left" vertical="center"/>
    </xf>
    <xf numFmtId="181" fontId="84" fillId="3" borderId="48" xfId="5" applyNumberFormat="1" applyFont="1" applyFill="1" applyBorder="1" applyAlignment="1">
      <alignment horizontal="left" vertical="center"/>
    </xf>
    <xf numFmtId="44" fontId="0" fillId="10" borderId="13" xfId="9" applyNumberFormat="1" applyFont="1" applyFill="1" applyBorder="1" applyAlignment="1">
      <alignment horizontal="center" vertical="center"/>
    </xf>
    <xf numFmtId="44" fontId="0" fillId="10" borderId="14" xfId="9" applyNumberFormat="1" applyFont="1" applyFill="1" applyBorder="1" applyAlignment="1">
      <alignment horizontal="center" vertical="center"/>
    </xf>
    <xf numFmtId="0" fontId="13" fillId="0" borderId="12" xfId="0" applyFont="1" applyBorder="1" applyAlignment="1">
      <alignment horizontal="center" wrapText="1"/>
    </xf>
    <xf numFmtId="0" fontId="13" fillId="0" borderId="7" xfId="0" applyFont="1" applyBorder="1" applyAlignment="1">
      <alignment horizontal="center" wrapText="1"/>
    </xf>
    <xf numFmtId="0" fontId="9" fillId="0" borderId="16"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4" borderId="0" xfId="0" applyFont="1" applyFill="1" applyBorder="1" applyAlignment="1" applyProtection="1">
      <alignment horizontal="left" vertical="center" wrapText="1"/>
    </xf>
    <xf numFmtId="0" fontId="14" fillId="0" borderId="0" xfId="0" applyFont="1" applyFill="1" applyBorder="1" applyAlignment="1" applyProtection="1">
      <alignment horizontal="right" vertical="center" wrapText="1"/>
    </xf>
    <xf numFmtId="0" fontId="14" fillId="0" borderId="20" xfId="0" applyFont="1" applyFill="1" applyBorder="1" applyAlignment="1" applyProtection="1">
      <alignment horizontal="right" vertical="center" wrapText="1"/>
    </xf>
    <xf numFmtId="0" fontId="37" fillId="0" borderId="9" xfId="0" applyFont="1" applyFill="1" applyBorder="1" applyAlignment="1" applyProtection="1">
      <alignment horizontal="center" vertical="center" wrapText="1"/>
    </xf>
    <xf numFmtId="0" fontId="37" fillId="0" borderId="10" xfId="0" applyFont="1" applyFill="1" applyBorder="1" applyAlignment="1" applyProtection="1">
      <alignment horizontal="center" vertical="center" wrapText="1"/>
    </xf>
    <xf numFmtId="0" fontId="9" fillId="0" borderId="12" xfId="0" applyFont="1" applyFill="1" applyBorder="1" applyAlignment="1" applyProtection="1">
      <alignment horizontal="center" wrapText="1"/>
    </xf>
    <xf numFmtId="166" fontId="9" fillId="0" borderId="11" xfId="5" applyNumberFormat="1" applyFont="1" applyFill="1" applyBorder="1" applyAlignment="1" applyProtection="1">
      <alignment horizontal="center" vertical="top" wrapText="1"/>
    </xf>
    <xf numFmtId="4" fontId="0" fillId="0" borderId="16" xfId="0" applyNumberFormat="1" applyFill="1" applyBorder="1" applyAlignment="1" applyProtection="1">
      <alignment horizontal="center" vertical="center" wrapText="1"/>
    </xf>
    <xf numFmtId="0" fontId="0" fillId="0" borderId="0" xfId="0" applyAlignment="1">
      <alignment horizontal="center" vertical="center" wrapText="1"/>
    </xf>
    <xf numFmtId="0" fontId="9" fillId="0" borderId="8"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52" fillId="0" borderId="0" xfId="0" applyFont="1" applyBorder="1" applyAlignment="1">
      <alignment horizontal="center" vertical="center" wrapText="1"/>
    </xf>
    <xf numFmtId="0" fontId="64" fillId="0" borderId="12" xfId="0" applyFont="1" applyBorder="1" applyAlignment="1" applyProtection="1">
      <alignment horizontal="center" vertical="center" wrapText="1"/>
    </xf>
    <xf numFmtId="0" fontId="64" fillId="0" borderId="7" xfId="0" applyFont="1" applyBorder="1" applyAlignment="1" applyProtection="1">
      <alignment horizontal="center" vertical="center" wrapText="1"/>
    </xf>
    <xf numFmtId="44" fontId="97" fillId="3" borderId="12" xfId="0" applyNumberFormat="1" applyFont="1" applyFill="1" applyBorder="1" applyAlignment="1" applyProtection="1">
      <alignment horizontal="center" vertical="center" wrapText="1"/>
      <protection locked="0"/>
    </xf>
    <xf numFmtId="44" fontId="97" fillId="3" borderId="11" xfId="0" applyNumberFormat="1" applyFont="1" applyFill="1" applyBorder="1" applyAlignment="1" applyProtection="1">
      <alignment horizontal="center" vertical="center" wrapText="1"/>
      <protection locked="0"/>
    </xf>
    <xf numFmtId="0" fontId="0" fillId="0" borderId="4" xfId="0" applyBorder="1" applyAlignment="1" applyProtection="1">
      <alignment vertical="top" wrapText="1"/>
    </xf>
    <xf numFmtId="0" fontId="0" fillId="0" borderId="5" xfId="0" applyBorder="1" applyAlignment="1" applyProtection="1">
      <alignment vertical="top" wrapText="1"/>
    </xf>
    <xf numFmtId="44" fontId="0" fillId="3" borderId="12" xfId="0" applyNumberFormat="1" applyFill="1" applyBorder="1" applyAlignment="1" applyProtection="1">
      <alignment horizontal="center" vertical="center" wrapText="1"/>
      <protection locked="0"/>
    </xf>
    <xf numFmtId="44" fontId="0" fillId="3" borderId="11" xfId="0" applyNumberFormat="1" applyFill="1" applyBorder="1" applyAlignment="1" applyProtection="1">
      <alignment horizontal="center" vertical="center" wrapText="1"/>
      <protection locked="0"/>
    </xf>
    <xf numFmtId="170" fontId="67" fillId="0" borderId="14" xfId="0" applyNumberFormat="1" applyFont="1" applyFill="1" applyBorder="1" applyAlignment="1" applyProtection="1">
      <alignment horizontal="left" vertical="center" wrapText="1"/>
    </xf>
    <xf numFmtId="170" fontId="67" fillId="0" borderId="15" xfId="0" applyNumberFormat="1" applyFont="1" applyFill="1" applyBorder="1" applyAlignment="1" applyProtection="1">
      <alignment horizontal="left" vertical="center" wrapText="1"/>
    </xf>
    <xf numFmtId="0" fontId="61" fillId="0" borderId="0" xfId="0" applyFont="1" applyBorder="1" applyAlignment="1">
      <alignment horizontal="center" vertical="center" wrapText="1"/>
    </xf>
    <xf numFmtId="0" fontId="26" fillId="3" borderId="12"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9" fillId="0" borderId="19" xfId="0" applyFont="1" applyFill="1" applyBorder="1" applyAlignment="1" applyProtection="1">
      <alignment vertical="center"/>
    </xf>
    <xf numFmtId="0" fontId="9" fillId="0" borderId="0" xfId="0" applyFont="1" applyFill="1" applyBorder="1" applyAlignment="1" applyProtection="1">
      <alignment vertical="center"/>
    </xf>
    <xf numFmtId="0" fontId="11" fillId="0" borderId="13"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3" fillId="0" borderId="21" xfId="0" applyFont="1" applyFill="1" applyBorder="1" applyAlignment="1" applyProtection="1">
      <alignment horizontal="right" vertical="center" wrapText="1"/>
    </xf>
    <xf numFmtId="0" fontId="13" fillId="0" borderId="32" xfId="0" applyFont="1" applyFill="1" applyBorder="1" applyAlignment="1" applyProtection="1">
      <alignment horizontal="right" vertical="center" wrapText="1"/>
    </xf>
    <xf numFmtId="0" fontId="60" fillId="0" borderId="9" xfId="0" applyFont="1" applyFill="1" applyBorder="1" applyProtection="1"/>
    <xf numFmtId="0" fontId="13" fillId="0" borderId="0" xfId="0" applyFont="1" applyFill="1" applyBorder="1" applyAlignment="1" applyProtection="1">
      <alignment vertical="center" wrapText="1"/>
    </xf>
    <xf numFmtId="0" fontId="13" fillId="0" borderId="20" xfId="0" applyFont="1" applyFill="1" applyBorder="1" applyAlignment="1" applyProtection="1">
      <alignment vertical="center" wrapText="1"/>
    </xf>
    <xf numFmtId="0" fontId="53" fillId="0" borderId="14" xfId="0" applyFont="1" applyBorder="1" applyAlignment="1" applyProtection="1">
      <alignment horizontal="center" vertical="center" wrapText="1"/>
    </xf>
    <xf numFmtId="0" fontId="13" fillId="0" borderId="14" xfId="0" applyFont="1" applyBorder="1" applyAlignment="1" applyProtection="1">
      <alignment vertical="center" wrapText="1"/>
    </xf>
    <xf numFmtId="0" fontId="13" fillId="0" borderId="15" xfId="0" applyFont="1" applyBorder="1" applyAlignment="1" applyProtection="1">
      <alignment vertical="center" wrapText="1"/>
    </xf>
    <xf numFmtId="2" fontId="12" fillId="0" borderId="14" xfId="0" applyNumberFormat="1" applyFont="1" applyBorder="1" applyAlignment="1" applyProtection="1">
      <alignment vertical="center" wrapText="1"/>
    </xf>
    <xf numFmtId="2" fontId="12" fillId="0" borderId="15" xfId="0" applyNumberFormat="1" applyFont="1" applyBorder="1" applyAlignment="1" applyProtection="1">
      <alignment vertical="center" wrapText="1"/>
    </xf>
    <xf numFmtId="44" fontId="26" fillId="3" borderId="13" xfId="9" applyFont="1" applyFill="1" applyBorder="1" applyAlignment="1" applyProtection="1">
      <alignment vertical="center"/>
      <protection locked="0"/>
    </xf>
    <xf numFmtId="44" fontId="26" fillId="3" borderId="14" xfId="9" applyFont="1" applyFill="1" applyBorder="1" applyAlignment="1" applyProtection="1">
      <alignment vertical="center"/>
      <protection locked="0"/>
    </xf>
    <xf numFmtId="44" fontId="26" fillId="3" borderId="15" xfId="9" applyFont="1" applyFill="1" applyBorder="1" applyAlignment="1" applyProtection="1">
      <alignment vertical="center"/>
      <protection locked="0"/>
    </xf>
    <xf numFmtId="0" fontId="101" fillId="0" borderId="13" xfId="0" applyFont="1" applyBorder="1" applyAlignment="1">
      <alignment horizontal="left" vertical="center" wrapText="1"/>
    </xf>
    <xf numFmtId="0" fontId="101" fillId="0" borderId="14" xfId="0" applyFont="1" applyBorder="1" applyAlignment="1">
      <alignment horizontal="left" vertical="center" wrapText="1"/>
    </xf>
    <xf numFmtId="0" fontId="101" fillId="0" borderId="15" xfId="0" applyFont="1" applyBorder="1" applyAlignment="1">
      <alignment horizontal="left" vertical="center" wrapText="1"/>
    </xf>
    <xf numFmtId="44" fontId="26" fillId="3" borderId="13" xfId="9" applyFont="1" applyFill="1" applyBorder="1" applyAlignment="1" applyProtection="1">
      <alignment horizontal="center" vertical="center"/>
      <protection locked="0"/>
    </xf>
    <xf numFmtId="44" fontId="26" fillId="3" borderId="14" xfId="9" applyFont="1" applyFill="1" applyBorder="1" applyAlignment="1" applyProtection="1">
      <alignment horizontal="center" vertical="center"/>
      <protection locked="0"/>
    </xf>
    <xf numFmtId="44" fontId="26" fillId="3" borderId="15" xfId="9" applyFont="1" applyFill="1" applyBorder="1" applyAlignment="1" applyProtection="1">
      <alignment horizontal="center" vertical="center"/>
      <protection locked="0"/>
    </xf>
    <xf numFmtId="0" fontId="13" fillId="14" borderId="18" xfId="0" applyFont="1" applyFill="1" applyBorder="1" applyAlignment="1">
      <alignment horizontal="center" vertical="center" wrapText="1"/>
    </xf>
    <xf numFmtId="0" fontId="13" fillId="14" borderId="0" xfId="0" applyFont="1" applyFill="1" applyBorder="1" applyAlignment="1">
      <alignment horizontal="center" vertical="center" wrapText="1"/>
    </xf>
    <xf numFmtId="0" fontId="13" fillId="14" borderId="27" xfId="0" applyFont="1" applyFill="1" applyBorder="1" applyAlignment="1">
      <alignment horizontal="center" vertical="center" wrapText="1"/>
    </xf>
    <xf numFmtId="0" fontId="9" fillId="0" borderId="24" xfId="6" applyFont="1" applyBorder="1" applyAlignment="1">
      <alignment horizontal="center" vertical="center" wrapText="1"/>
    </xf>
    <xf numFmtId="0" fontId="9" fillId="0" borderId="36" xfId="6" applyFont="1" applyBorder="1" applyAlignment="1">
      <alignment horizontal="center" vertical="center"/>
    </xf>
    <xf numFmtId="4" fontId="9" fillId="0" borderId="24" xfId="6" applyNumberFormat="1" applyFont="1" applyBorder="1" applyAlignment="1">
      <alignment horizontal="center" vertical="center"/>
    </xf>
    <xf numFmtId="4" fontId="9" fillId="0" borderId="36" xfId="6" applyNumberFormat="1" applyFont="1" applyBorder="1" applyAlignment="1">
      <alignment horizontal="center" vertical="center"/>
    </xf>
    <xf numFmtId="0" fontId="9" fillId="0" borderId="21" xfId="6" applyFont="1" applyFill="1" applyBorder="1" applyAlignment="1">
      <alignment horizontal="center" wrapText="1"/>
    </xf>
    <xf numFmtId="0" fontId="9" fillId="0" borderId="48" xfId="6" applyFont="1" applyFill="1" applyBorder="1" applyAlignment="1">
      <alignment horizontal="center" wrapText="1"/>
    </xf>
    <xf numFmtId="0" fontId="9" fillId="0" borderId="30"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31" xfId="0" applyFont="1" applyBorder="1" applyAlignment="1">
      <alignment horizontal="center" vertical="center" wrapText="1"/>
    </xf>
    <xf numFmtId="0" fontId="13" fillId="3" borderId="1"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44" fontId="69" fillId="0" borderId="21" xfId="9" applyNumberFormat="1" applyFont="1" applyBorder="1" applyAlignment="1">
      <alignment horizontal="center" vertical="center"/>
    </xf>
    <xf numFmtId="44" fontId="69" fillId="0" borderId="32" xfId="9" applyNumberFormat="1" applyFont="1" applyBorder="1" applyAlignment="1">
      <alignment horizontal="center" vertical="center"/>
    </xf>
    <xf numFmtId="0" fontId="68" fillId="0" borderId="5" xfId="0" applyFont="1" applyFill="1" applyBorder="1" applyAlignment="1">
      <alignment horizontal="left" vertical="center" wrapText="1"/>
    </xf>
    <xf numFmtId="0" fontId="13" fillId="0" borderId="13"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50" fillId="0" borderId="30" xfId="0" applyFont="1" applyBorder="1" applyAlignment="1" applyProtection="1">
      <alignment vertical="top"/>
    </xf>
    <xf numFmtId="0" fontId="50" fillId="0" borderId="16" xfId="0" applyFont="1" applyBorder="1" applyAlignment="1" applyProtection="1">
      <alignment vertical="top"/>
    </xf>
    <xf numFmtId="0" fontId="50" fillId="0" borderId="49" xfId="0" applyFont="1" applyFill="1" applyBorder="1" applyAlignment="1" applyProtection="1">
      <alignment vertical="center" wrapText="1"/>
    </xf>
    <xf numFmtId="0" fontId="50" fillId="0" borderId="5" xfId="0" applyFont="1" applyFill="1" applyBorder="1" applyAlignment="1" applyProtection="1">
      <alignment vertical="center" wrapText="1"/>
    </xf>
    <xf numFmtId="0" fontId="24" fillId="0" borderId="54" xfId="0" applyFont="1" applyFill="1" applyBorder="1" applyAlignment="1" applyProtection="1">
      <alignment vertical="center" wrapText="1"/>
    </xf>
    <xf numFmtId="0" fontId="24" fillId="0" borderId="14" xfId="0" applyFont="1" applyFill="1" applyBorder="1" applyAlignment="1" applyProtection="1">
      <alignment vertical="center" wrapText="1"/>
    </xf>
    <xf numFmtId="0" fontId="12" fillId="19" borderId="16" xfId="0" applyFont="1" applyFill="1" applyBorder="1" applyAlignment="1" applyProtection="1">
      <alignment horizontal="left" vertical="top"/>
    </xf>
    <xf numFmtId="0" fontId="12" fillId="0" borderId="16" xfId="0" applyFont="1" applyBorder="1" applyAlignment="1" applyProtection="1">
      <alignment horizontal="left" vertical="top"/>
    </xf>
    <xf numFmtId="0" fontId="10" fillId="0" borderId="0" xfId="0" applyFont="1" applyAlignment="1">
      <alignment horizontal="left"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66" fillId="0" borderId="0" xfId="0" applyFont="1" applyFill="1" applyAlignment="1">
      <alignment horizontal="center"/>
    </xf>
    <xf numFmtId="0" fontId="0" fillId="0" borderId="41" xfId="0" applyBorder="1" applyAlignment="1">
      <alignment horizontal="center"/>
    </xf>
    <xf numFmtId="0" fontId="0" fillId="0" borderId="31" xfId="0" applyBorder="1" applyAlignment="1">
      <alignment horizontal="center"/>
    </xf>
    <xf numFmtId="0" fontId="64" fillId="0" borderId="0" xfId="0" applyFont="1" applyBorder="1" applyAlignment="1" applyProtection="1">
      <alignment horizontal="center" vertical="center" wrapText="1"/>
    </xf>
    <xf numFmtId="0" fontId="9" fillId="5" borderId="24" xfId="8" applyFont="1" applyFill="1" applyBorder="1" applyAlignment="1" applyProtection="1">
      <alignment horizontal="center" vertical="center" wrapText="1"/>
    </xf>
    <xf numFmtId="0" fontId="9" fillId="5" borderId="36" xfId="8" applyFont="1" applyFill="1" applyBorder="1" applyAlignment="1" applyProtection="1">
      <alignment horizontal="center" vertical="center" wrapText="1"/>
    </xf>
    <xf numFmtId="0" fontId="9" fillId="5" borderId="37" xfId="8" applyFont="1" applyFill="1" applyBorder="1" applyAlignment="1" applyProtection="1">
      <alignment horizontal="center" vertical="center" wrapText="1"/>
    </xf>
    <xf numFmtId="0" fontId="11" fillId="5" borderId="24" xfId="8" applyFont="1" applyFill="1" applyBorder="1" applyAlignment="1" applyProtection="1">
      <alignment horizontal="center" vertical="top" wrapText="1"/>
    </xf>
    <xf numFmtId="0" fontId="0" fillId="5" borderId="36" xfId="8" applyFont="1" applyFill="1" applyBorder="1" applyAlignment="1" applyProtection="1">
      <alignment horizontal="center" vertical="top" wrapText="1"/>
    </xf>
    <xf numFmtId="0" fontId="0" fillId="5" borderId="24" xfId="8" applyFont="1" applyFill="1" applyBorder="1" applyAlignment="1" applyProtection="1">
      <alignment horizontal="center" vertical="top" wrapText="1"/>
    </xf>
    <xf numFmtId="1" fontId="0" fillId="5" borderId="24" xfId="0" applyNumberFormat="1" applyFont="1" applyFill="1" applyBorder="1" applyAlignment="1" applyProtection="1">
      <alignment horizontal="center" vertical="top" wrapText="1"/>
    </xf>
    <xf numFmtId="1" fontId="0" fillId="5" borderId="36" xfId="0" applyNumberFormat="1" applyFont="1" applyFill="1" applyBorder="1" applyAlignment="1" applyProtection="1">
      <alignment horizontal="center" vertical="top" wrapText="1"/>
    </xf>
    <xf numFmtId="0" fontId="11" fillId="5" borderId="24" xfId="0" applyFont="1" applyFill="1" applyBorder="1" applyAlignment="1" applyProtection="1">
      <alignment horizontal="center" vertical="top" wrapText="1"/>
    </xf>
    <xf numFmtId="0" fontId="0" fillId="5" borderId="36" xfId="0" applyFill="1" applyBorder="1" applyAlignment="1" applyProtection="1">
      <alignment horizontal="center" vertical="top" wrapText="1"/>
    </xf>
    <xf numFmtId="2" fontId="9" fillId="5" borderId="21" xfId="8" applyNumberFormat="1" applyFont="1" applyFill="1" applyBorder="1" applyAlignment="1" applyProtection="1">
      <alignment horizontal="center" vertical="center"/>
    </xf>
    <xf numFmtId="2" fontId="9" fillId="5" borderId="32" xfId="8" applyNumberFormat="1" applyFont="1" applyFill="1" applyBorder="1" applyAlignment="1" applyProtection="1">
      <alignment horizontal="center" vertical="center"/>
    </xf>
    <xf numFmtId="2" fontId="9" fillId="5" borderId="48" xfId="8" applyNumberFormat="1" applyFont="1" applyFill="1" applyBorder="1" applyAlignment="1" applyProtection="1">
      <alignment horizontal="center" vertical="center"/>
    </xf>
    <xf numFmtId="2" fontId="70" fillId="4" borderId="0" xfId="0" applyNumberFormat="1" applyFont="1" applyFill="1" applyBorder="1" applyAlignment="1" applyProtection="1">
      <alignment horizontal="center" vertical="center" wrapText="1"/>
    </xf>
    <xf numFmtId="0" fontId="36" fillId="0" borderId="5" xfId="0" applyFont="1" applyFill="1" applyBorder="1" applyAlignment="1" applyProtection="1">
      <alignment wrapText="1"/>
    </xf>
    <xf numFmtId="0" fontId="36" fillId="0" borderId="6" xfId="0" applyFont="1" applyFill="1" applyBorder="1" applyAlignment="1" applyProtection="1">
      <alignment wrapText="1"/>
    </xf>
    <xf numFmtId="0" fontId="3"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22" xfId="0" applyBorder="1" applyProtection="1"/>
    <xf numFmtId="0" fontId="11" fillId="0" borderId="23" xfId="0" applyFont="1" applyBorder="1" applyAlignment="1" applyProtection="1">
      <alignment horizontal="center"/>
    </xf>
    <xf numFmtId="0" fontId="8" fillId="0" borderId="31" xfId="0" applyFont="1" applyBorder="1" applyAlignment="1" applyProtection="1">
      <alignment horizontal="left" vertical="center" wrapText="1"/>
    </xf>
    <xf numFmtId="0" fontId="14" fillId="0" borderId="29"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16" xfId="0" applyFont="1" applyBorder="1" applyAlignment="1" applyProtection="1">
      <alignment horizontal="center"/>
    </xf>
    <xf numFmtId="0" fontId="14" fillId="0" borderId="46" xfId="0" applyFont="1" applyBorder="1" applyAlignment="1" applyProtection="1">
      <alignment horizontal="center"/>
    </xf>
    <xf numFmtId="0" fontId="0" fillId="0" borderId="18" xfId="0" applyBorder="1" applyAlignment="1">
      <alignment horizontal="left"/>
    </xf>
    <xf numFmtId="4" fontId="9" fillId="0" borderId="41" xfId="0" applyNumberFormat="1" applyFont="1" applyBorder="1" applyAlignment="1" applyProtection="1">
      <alignment horizontal="center" vertical="center"/>
    </xf>
    <xf numFmtId="4" fontId="9" fillId="0" borderId="40" xfId="0" applyNumberFormat="1" applyFont="1" applyBorder="1" applyAlignment="1" applyProtection="1">
      <alignment horizontal="center" vertical="center"/>
    </xf>
    <xf numFmtId="182" fontId="9" fillId="0" borderId="13" xfId="0" applyNumberFormat="1" applyFont="1" applyFill="1" applyBorder="1" applyAlignment="1" applyProtection="1">
      <alignment horizontal="center" vertical="center"/>
    </xf>
    <xf numFmtId="182" fontId="9" fillId="0" borderId="14" xfId="0" applyNumberFormat="1" applyFont="1" applyFill="1" applyBorder="1" applyAlignment="1" applyProtection="1">
      <alignment horizontal="center" vertical="center"/>
    </xf>
    <xf numFmtId="182" fontId="9" fillId="0" borderId="28" xfId="0" applyNumberFormat="1" applyFont="1" applyFill="1" applyBorder="1" applyAlignment="1" applyProtection="1">
      <alignment horizontal="center" vertical="center"/>
    </xf>
    <xf numFmtId="0" fontId="44" fillId="19" borderId="10" xfId="0" applyFont="1" applyFill="1" applyBorder="1" applyAlignment="1" applyProtection="1">
      <alignment horizontal="center" vertical="center" wrapText="1"/>
    </xf>
    <xf numFmtId="0" fontId="44" fillId="19" borderId="20" xfId="0" applyFont="1" applyFill="1" applyBorder="1" applyAlignment="1" applyProtection="1">
      <alignment horizontal="center" vertical="center" wrapText="1"/>
    </xf>
    <xf numFmtId="0" fontId="44" fillId="19" borderId="6" xfId="0" applyFont="1" applyFill="1" applyBorder="1" applyAlignment="1" applyProtection="1">
      <alignment horizontal="center" vertical="center" wrapText="1"/>
    </xf>
    <xf numFmtId="0" fontId="45" fillId="0" borderId="0" xfId="0" applyFont="1" applyAlignment="1">
      <alignment horizontal="center" vertical="center" wrapText="1"/>
    </xf>
    <xf numFmtId="0" fontId="45" fillId="0" borderId="27" xfId="0" applyFont="1" applyBorder="1" applyAlignment="1">
      <alignment horizontal="center" vertical="center" wrapText="1"/>
    </xf>
    <xf numFmtId="0" fontId="13" fillId="0" borderId="42"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173" fontId="42" fillId="0" borderId="0" xfId="6" applyNumberFormat="1" applyFont="1" applyBorder="1" applyAlignment="1">
      <alignment horizontal="center" vertical="center"/>
    </xf>
    <xf numFmtId="174" fontId="42" fillId="0" borderId="0" xfId="10" applyNumberFormat="1" applyFont="1" applyBorder="1" applyAlignment="1">
      <alignment horizontal="center" vertical="center"/>
    </xf>
    <xf numFmtId="10" fontId="8" fillId="14" borderId="13" xfId="0" applyNumberFormat="1" applyFont="1" applyFill="1" applyBorder="1" applyAlignment="1">
      <alignment horizontal="center"/>
    </xf>
    <xf numFmtId="10" fontId="8" fillId="14" borderId="14" xfId="0" applyNumberFormat="1" applyFont="1" applyFill="1" applyBorder="1" applyAlignment="1">
      <alignment horizontal="center"/>
    </xf>
    <xf numFmtId="10" fontId="8" fillId="14" borderId="15" xfId="0" applyNumberFormat="1" applyFont="1" applyFill="1" applyBorder="1" applyAlignment="1">
      <alignment horizontal="center"/>
    </xf>
    <xf numFmtId="165" fontId="28" fillId="0" borderId="0" xfId="0" applyNumberFormat="1" applyFont="1" applyFill="1" applyBorder="1" applyAlignment="1" applyProtection="1">
      <alignment horizontal="center" vertical="center"/>
      <protection locked="0"/>
    </xf>
    <xf numFmtId="165" fontId="64" fillId="0" borderId="0" xfId="0" applyNumberFormat="1" applyFont="1" applyFill="1" applyBorder="1" applyAlignment="1" applyProtection="1">
      <alignment horizontal="center" vertical="center" wrapText="1"/>
    </xf>
    <xf numFmtId="0" fontId="64" fillId="0" borderId="0" xfId="0" applyFont="1" applyFill="1" applyBorder="1" applyAlignment="1" applyProtection="1">
      <alignment horizontal="center" vertical="center" wrapText="1"/>
    </xf>
    <xf numFmtId="0" fontId="78" fillId="0" borderId="0" xfId="0" applyFont="1" applyBorder="1" applyAlignment="1" applyProtection="1">
      <alignment horizontal="left" vertical="center" wrapText="1"/>
    </xf>
    <xf numFmtId="0" fontId="83" fillId="0" borderId="13" xfId="0" applyFont="1" applyBorder="1" applyAlignment="1" applyProtection="1">
      <alignment horizontal="center" vertical="center" wrapText="1"/>
    </xf>
    <xf numFmtId="0" fontId="83" fillId="0" borderId="14" xfId="0" applyFont="1" applyBorder="1" applyAlignment="1" applyProtection="1">
      <alignment horizontal="center" vertical="center" wrapText="1"/>
    </xf>
    <xf numFmtId="0" fontId="83" fillId="0" borderId="15" xfId="0" applyFont="1" applyBorder="1" applyAlignment="1" applyProtection="1">
      <alignment horizontal="center" vertical="center" wrapText="1"/>
    </xf>
    <xf numFmtId="0" fontId="50" fillId="0" borderId="55" xfId="0" applyFont="1" applyBorder="1" applyAlignment="1" applyProtection="1"/>
    <xf numFmtId="0" fontId="50" fillId="0" borderId="11" xfId="0" applyFont="1" applyBorder="1" applyAlignment="1" applyProtection="1"/>
    <xf numFmtId="44" fontId="28" fillId="2" borderId="16" xfId="9" applyFont="1" applyFill="1" applyBorder="1" applyAlignment="1" applyProtection="1">
      <alignment horizontal="center" vertical="center"/>
      <protection locked="0"/>
    </xf>
    <xf numFmtId="44" fontId="28" fillId="2" borderId="46" xfId="9" applyFont="1" applyFill="1" applyBorder="1" applyAlignment="1" applyProtection="1">
      <alignment horizontal="center" vertical="center"/>
      <protection locked="0"/>
    </xf>
    <xf numFmtId="44" fontId="97" fillId="3" borderId="5" xfId="9" applyFont="1" applyFill="1" applyBorder="1" applyAlignment="1" applyProtection="1">
      <alignment horizontal="center" vertical="center"/>
      <protection locked="0"/>
    </xf>
    <xf numFmtId="44" fontId="97" fillId="3" borderId="76" xfId="9" applyFont="1" applyFill="1" applyBorder="1" applyAlignment="1" applyProtection="1">
      <alignment horizontal="center" vertical="center"/>
      <protection locked="0"/>
    </xf>
    <xf numFmtId="44" fontId="28" fillId="3" borderId="56" xfId="9" applyFont="1" applyFill="1" applyBorder="1" applyAlignment="1" applyProtection="1">
      <alignment horizontal="center" vertical="center"/>
      <protection locked="0"/>
    </xf>
    <xf numFmtId="44" fontId="28" fillId="3" borderId="77" xfId="9" applyFont="1" applyFill="1" applyBorder="1" applyAlignment="1" applyProtection="1">
      <alignment horizontal="center" vertical="center"/>
      <protection locked="0"/>
    </xf>
    <xf numFmtId="0" fontId="44" fillId="19" borderId="8" xfId="0" applyFont="1" applyFill="1" applyBorder="1" applyAlignment="1" applyProtection="1">
      <alignment horizontal="center" vertical="center"/>
    </xf>
    <xf numFmtId="0" fontId="44" fillId="19" borderId="9" xfId="0" applyFont="1" applyFill="1" applyBorder="1" applyAlignment="1" applyProtection="1">
      <alignment horizontal="center" vertical="center"/>
    </xf>
    <xf numFmtId="0" fontId="44" fillId="19" borderId="10" xfId="0" applyFont="1" applyFill="1" applyBorder="1" applyAlignment="1" applyProtection="1">
      <alignment horizontal="center" vertical="center"/>
    </xf>
    <xf numFmtId="0" fontId="44" fillId="19" borderId="19" xfId="0" applyFont="1" applyFill="1" applyBorder="1" applyAlignment="1" applyProtection="1">
      <alignment horizontal="center" vertical="center"/>
    </xf>
    <xf numFmtId="0" fontId="44" fillId="19" borderId="0" xfId="0" applyFont="1" applyFill="1" applyBorder="1" applyAlignment="1" applyProtection="1">
      <alignment horizontal="center" vertical="center"/>
    </xf>
    <xf numFmtId="0" fontId="44" fillId="19" borderId="20" xfId="0" applyFont="1" applyFill="1" applyBorder="1" applyAlignment="1" applyProtection="1">
      <alignment horizontal="center" vertical="center"/>
    </xf>
    <xf numFmtId="0" fontId="44" fillId="19" borderId="4" xfId="0" applyFont="1" applyFill="1" applyBorder="1" applyAlignment="1" applyProtection="1">
      <alignment horizontal="center" vertical="center"/>
    </xf>
    <xf numFmtId="0" fontId="44" fillId="19" borderId="5" xfId="0" applyFont="1" applyFill="1" applyBorder="1" applyAlignment="1" applyProtection="1">
      <alignment horizontal="center" vertical="center"/>
    </xf>
    <xf numFmtId="0" fontId="44" fillId="19" borderId="6" xfId="0" applyFont="1" applyFill="1" applyBorder="1" applyAlignment="1" applyProtection="1">
      <alignment horizontal="center" vertical="center"/>
    </xf>
    <xf numFmtId="0" fontId="50" fillId="0" borderId="30" xfId="0" applyFont="1" applyBorder="1" applyAlignment="1" applyProtection="1">
      <alignment vertical="center"/>
    </xf>
    <xf numFmtId="0" fontId="50" fillId="0" borderId="16" xfId="0" applyFont="1" applyBorder="1" applyAlignment="1" applyProtection="1">
      <alignment vertical="center"/>
    </xf>
    <xf numFmtId="0" fontId="51" fillId="0" borderId="54" xfId="0" applyFont="1" applyBorder="1" applyAlignment="1" applyProtection="1">
      <alignment vertical="center" wrapText="1"/>
    </xf>
    <xf numFmtId="0" fontId="51" fillId="0" borderId="14" xfId="0" applyFont="1" applyBorder="1" applyAlignment="1" applyProtection="1">
      <alignment vertical="center" wrapText="1"/>
    </xf>
    <xf numFmtId="0" fontId="51" fillId="13" borderId="50" xfId="0" applyFont="1" applyFill="1" applyBorder="1" applyAlignment="1" applyProtection="1">
      <alignment horizontal="left" vertical="center" wrapText="1"/>
    </xf>
    <xf numFmtId="0" fontId="81" fillId="13" borderId="56" xfId="0" applyFont="1" applyFill="1" applyBorder="1" applyAlignment="1" applyProtection="1">
      <alignment horizontal="left" vertical="center" wrapText="1"/>
    </xf>
    <xf numFmtId="0" fontId="12" fillId="0" borderId="41" xfId="0" applyFont="1" applyBorder="1" applyAlignment="1" applyProtection="1">
      <alignment horizontal="right" vertical="center"/>
    </xf>
    <xf numFmtId="0" fontId="12" fillId="0" borderId="31" xfId="0" applyFont="1" applyBorder="1" applyAlignment="1" applyProtection="1">
      <alignment horizontal="right" vertical="center"/>
    </xf>
    <xf numFmtId="0" fontId="8" fillId="0" borderId="13"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24" xfId="6" applyFont="1" applyBorder="1" applyAlignment="1">
      <alignment horizontal="center" vertical="center"/>
    </xf>
    <xf numFmtId="0" fontId="36" fillId="0" borderId="13" xfId="0" applyFont="1" applyBorder="1" applyAlignment="1" applyProtection="1">
      <alignment horizontal="center"/>
    </xf>
    <xf numFmtId="0" fontId="36" fillId="0" borderId="28" xfId="0" applyFont="1" applyBorder="1" applyAlignment="1" applyProtection="1">
      <alignment horizontal="center"/>
    </xf>
    <xf numFmtId="0" fontId="9" fillId="0" borderId="8" xfId="0" applyFont="1" applyBorder="1" applyAlignment="1" applyProtection="1">
      <alignment wrapText="1"/>
    </xf>
    <xf numFmtId="0" fontId="0" fillId="0" borderId="9" xfId="0" applyBorder="1" applyAlignment="1" applyProtection="1">
      <alignment wrapText="1"/>
    </xf>
    <xf numFmtId="0" fontId="0" fillId="0" borderId="10" xfId="0" applyBorder="1" applyAlignment="1" applyProtection="1">
      <alignment wrapText="1"/>
    </xf>
    <xf numFmtId="44" fontId="0" fillId="0" borderId="16" xfId="9" applyFont="1" applyBorder="1" applyAlignment="1" applyProtection="1">
      <alignment horizontal="center" vertical="center"/>
    </xf>
    <xf numFmtId="0" fontId="32" fillId="0" borderId="1" xfId="0" applyFont="1" applyBorder="1" applyAlignment="1" applyProtection="1">
      <alignment horizontal="left" vertical="center" wrapText="1"/>
    </xf>
    <xf numFmtId="0" fontId="32" fillId="0" borderId="2" xfId="0" applyFont="1" applyBorder="1" applyAlignment="1" applyProtection="1">
      <alignment horizontal="left" vertical="center" wrapText="1"/>
    </xf>
    <xf numFmtId="0" fontId="32" fillId="0" borderId="18"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41" xfId="0" applyFont="1" applyBorder="1" applyAlignment="1" applyProtection="1">
      <alignment horizontal="left" vertical="center" wrapText="1"/>
    </xf>
    <xf numFmtId="0" fontId="32" fillId="0" borderId="31" xfId="0" applyFont="1" applyBorder="1" applyAlignment="1" applyProtection="1">
      <alignment horizontal="left" vertical="center" wrapText="1"/>
    </xf>
    <xf numFmtId="0" fontId="14" fillId="0" borderId="75"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68" fillId="12" borderId="0" xfId="0" applyFont="1" applyFill="1" applyAlignment="1">
      <alignment horizontal="center" vertical="center" wrapText="1"/>
    </xf>
    <xf numFmtId="0" fontId="72" fillId="0" borderId="81" xfId="13" applyFont="1" applyBorder="1" applyAlignment="1">
      <alignment horizontal="center" vertical="center" wrapText="1"/>
    </xf>
    <xf numFmtId="0" fontId="72" fillId="0" borderId="9" xfId="13" applyFont="1" applyBorder="1" applyAlignment="1">
      <alignment horizontal="center" vertical="center" wrapText="1"/>
    </xf>
    <xf numFmtId="0" fontId="72" fillId="0" borderId="82" xfId="13" applyFont="1" applyBorder="1" applyAlignment="1">
      <alignment horizontal="center" vertical="center" wrapText="1"/>
    </xf>
    <xf numFmtId="0" fontId="98" fillId="0" borderId="0" xfId="0" applyFont="1" applyBorder="1" applyAlignment="1">
      <alignment horizontal="center" vertical="center" wrapText="1"/>
    </xf>
    <xf numFmtId="0" fontId="0" fillId="0" borderId="0" xfId="0" applyAlignment="1">
      <alignment vertical="center" wrapText="1"/>
    </xf>
    <xf numFmtId="0" fontId="10" fillId="0" borderId="11" xfId="0" applyFont="1" applyBorder="1" applyAlignment="1">
      <alignment horizontal="left" vertical="center" wrapText="1"/>
    </xf>
    <xf numFmtId="0" fontId="0" fillId="0" borderId="5" xfId="0" applyBorder="1"/>
    <xf numFmtId="0" fontId="0" fillId="2" borderId="85" xfId="0" applyFont="1" applyFill="1" applyBorder="1" applyAlignment="1" applyProtection="1">
      <alignment horizontal="left" vertical="center" wrapText="1"/>
      <protection locked="0"/>
    </xf>
    <xf numFmtId="0" fontId="0" fillId="0" borderId="86" xfId="0" applyBorder="1" applyProtection="1">
      <protection locked="0"/>
    </xf>
    <xf numFmtId="0" fontId="0" fillId="0" borderId="87" xfId="0" applyBorder="1" applyProtection="1">
      <protection locked="0"/>
    </xf>
    <xf numFmtId="0" fontId="1" fillId="0" borderId="16" xfId="0" applyFont="1" applyBorder="1" applyAlignment="1">
      <alignment horizontal="left" vertical="center" wrapText="1"/>
    </xf>
    <xf numFmtId="0" fontId="0" fillId="2" borderId="88" xfId="0" applyFont="1" applyFill="1" applyBorder="1" applyAlignment="1" applyProtection="1">
      <alignment horizontal="left" vertical="center" wrapText="1"/>
      <protection locked="0"/>
    </xf>
    <xf numFmtId="0" fontId="0" fillId="0" borderId="14" xfId="0" applyBorder="1" applyProtection="1">
      <protection locked="0"/>
    </xf>
    <xf numFmtId="0" fontId="0" fillId="0" borderId="89" xfId="0" applyBorder="1" applyProtection="1">
      <protection locked="0"/>
    </xf>
    <xf numFmtId="0" fontId="1" fillId="0" borderId="19" xfId="0" applyFont="1" applyBorder="1" applyAlignment="1">
      <alignment horizontal="left" vertical="center" wrapText="1"/>
    </xf>
    <xf numFmtId="0" fontId="7" fillId="2" borderId="88" xfId="0" applyFont="1" applyFill="1" applyBorder="1" applyAlignment="1" applyProtection="1">
      <alignment horizontal="left" vertical="center" wrapText="1"/>
      <protection locked="0"/>
    </xf>
    <xf numFmtId="0" fontId="13" fillId="0" borderId="83" xfId="0" applyFont="1" applyBorder="1" applyAlignment="1">
      <alignment horizontal="left" vertical="center" wrapText="1"/>
    </xf>
    <xf numFmtId="0" fontId="13" fillId="0" borderId="84" xfId="0" applyFont="1" applyBorder="1" applyAlignment="1">
      <alignment horizontal="left" vertical="center" wrapText="1"/>
    </xf>
    <xf numFmtId="0" fontId="13" fillId="0" borderId="80" xfId="0" applyFont="1" applyBorder="1" applyAlignment="1">
      <alignment horizontal="left" vertical="center" wrapText="1"/>
    </xf>
    <xf numFmtId="2" fontId="1" fillId="0" borderId="13" xfId="0" applyNumberFormat="1" applyFont="1" applyBorder="1" applyAlignment="1">
      <alignment horizontal="center" vertical="center" wrapText="1"/>
    </xf>
    <xf numFmtId="2" fontId="1" fillId="0" borderId="15" xfId="0" applyNumberFormat="1" applyFont="1" applyBorder="1" applyAlignment="1">
      <alignment horizontal="center" vertical="center" wrapText="1"/>
    </xf>
    <xf numFmtId="1" fontId="35" fillId="0" borderId="79" xfId="0" applyNumberFormat="1" applyFont="1" applyBorder="1" applyAlignment="1" applyProtection="1">
      <alignment horizontal="center" vertical="center" wrapText="1"/>
      <protection locked="0"/>
    </xf>
    <xf numFmtId="0" fontId="0" fillId="0" borderId="80" xfId="0" applyBorder="1" applyProtection="1">
      <protection locked="0"/>
    </xf>
    <xf numFmtId="0" fontId="1" fillId="0" borderId="13" xfId="0" applyFont="1" applyBorder="1" applyAlignment="1">
      <alignment horizontal="right" vertical="center" wrapText="1"/>
    </xf>
    <xf numFmtId="169" fontId="13" fillId="0" borderId="16" xfId="0" applyNumberFormat="1" applyFont="1" applyBorder="1" applyAlignment="1">
      <alignment horizontal="center" vertical="center" wrapText="1"/>
    </xf>
    <xf numFmtId="0" fontId="0" fillId="0" borderId="15" xfId="0" applyBorder="1"/>
    <xf numFmtId="49" fontId="64" fillId="3" borderId="4" xfId="0" applyNumberFormat="1" applyFont="1" applyFill="1" applyBorder="1" applyAlignment="1" applyProtection="1">
      <alignment horizontal="center" vertical="center" wrapText="1"/>
      <protection locked="0"/>
    </xf>
    <xf numFmtId="0" fontId="0" fillId="0" borderId="6" xfId="0" applyBorder="1" applyProtection="1">
      <protection locked="0"/>
    </xf>
    <xf numFmtId="164" fontId="41" fillId="0" borderId="15" xfId="0" applyNumberFormat="1" applyFont="1" applyBorder="1" applyAlignment="1" applyProtection="1">
      <alignment horizontal="left" vertical="center" wrapText="1"/>
      <protection locked="0"/>
    </xf>
    <xf numFmtId="0" fontId="0" fillId="0" borderId="15" xfId="0" applyBorder="1" applyProtection="1">
      <protection locked="0"/>
    </xf>
    <xf numFmtId="0" fontId="13" fillId="0" borderId="14" xfId="0" applyFont="1" applyBorder="1" applyAlignment="1">
      <alignmen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0" fillId="0" borderId="16" xfId="0" applyFont="1" applyBorder="1" applyAlignment="1">
      <alignment horizontal="left" vertical="center" wrapText="1"/>
    </xf>
    <xf numFmtId="0" fontId="7" fillId="2" borderId="90" xfId="0" applyFont="1" applyFill="1" applyBorder="1" applyAlignment="1" applyProtection="1">
      <alignment horizontal="left" vertical="center" wrapText="1"/>
      <protection locked="0"/>
    </xf>
    <xf numFmtId="0" fontId="0" fillId="0" borderId="91" xfId="0" applyBorder="1" applyProtection="1">
      <protection locked="0"/>
    </xf>
    <xf numFmtId="0" fontId="0" fillId="0" borderId="92" xfId="0" applyBorder="1" applyProtection="1">
      <protection locked="0"/>
    </xf>
    <xf numFmtId="0" fontId="18" fillId="3" borderId="13" xfId="2" applyFill="1" applyBorder="1" applyAlignment="1" applyProtection="1">
      <alignment horizontal="left" vertical="top"/>
      <protection locked="0"/>
    </xf>
    <xf numFmtId="0" fontId="18" fillId="3" borderId="14" xfId="2" applyFill="1" applyBorder="1" applyAlignment="1" applyProtection="1">
      <alignment horizontal="left" vertical="top"/>
      <protection locked="0"/>
    </xf>
    <xf numFmtId="0" fontId="18" fillId="3" borderId="15" xfId="2" applyFill="1" applyBorder="1" applyAlignment="1" applyProtection="1">
      <alignment horizontal="left" vertical="top"/>
      <protection locked="0"/>
    </xf>
    <xf numFmtId="0" fontId="21" fillId="0" borderId="13" xfId="2" applyFont="1" applyBorder="1" applyAlignment="1" applyProtection="1">
      <alignment horizontal="left" vertical="center" wrapText="1"/>
    </xf>
    <xf numFmtId="0" fontId="21" fillId="0" borderId="14" xfId="2" applyFont="1" applyBorder="1" applyAlignment="1" applyProtection="1">
      <alignment horizontal="left" vertical="center" wrapText="1"/>
    </xf>
    <xf numFmtId="0" fontId="21" fillId="0" borderId="15" xfId="2" applyFont="1" applyBorder="1" applyAlignment="1" applyProtection="1">
      <alignment horizontal="left" vertical="center" wrapText="1"/>
    </xf>
    <xf numFmtId="0" fontId="7" fillId="4" borderId="13" xfId="2" applyFont="1" applyFill="1" applyBorder="1" applyAlignment="1" applyProtection="1">
      <alignment horizontal="left" vertical="center" wrapText="1"/>
    </xf>
    <xf numFmtId="0" fontId="7" fillId="4" borderId="14" xfId="2" applyFont="1" applyFill="1" applyBorder="1" applyAlignment="1" applyProtection="1">
      <alignment horizontal="left" vertical="center" wrapText="1"/>
    </xf>
    <xf numFmtId="0" fontId="7" fillId="4" borderId="15" xfId="2" applyFont="1" applyFill="1" applyBorder="1" applyAlignment="1" applyProtection="1">
      <alignment horizontal="left" vertical="center" wrapText="1"/>
    </xf>
    <xf numFmtId="0" fontId="22" fillId="0" borderId="13" xfId="2" applyFont="1" applyBorder="1" applyAlignment="1" applyProtection="1">
      <alignment horizontal="left" vertical="center" wrapText="1"/>
    </xf>
    <xf numFmtId="0" fontId="22" fillId="0" borderId="14" xfId="2" applyFont="1" applyBorder="1" applyAlignment="1" applyProtection="1">
      <alignment horizontal="left" vertical="center" wrapText="1"/>
    </xf>
    <xf numFmtId="0" fontId="22" fillId="0" borderId="15" xfId="2" applyFont="1" applyBorder="1" applyAlignment="1" applyProtection="1">
      <alignment horizontal="left" vertical="center" wrapText="1"/>
    </xf>
    <xf numFmtId="0" fontId="18" fillId="0" borderId="14" xfId="2" applyBorder="1" applyAlignment="1" applyProtection="1">
      <alignment horizontal="center"/>
    </xf>
    <xf numFmtId="0" fontId="18" fillId="0" borderId="9" xfId="2" applyBorder="1" applyAlignment="1" applyProtection="1">
      <alignment horizontal="center"/>
    </xf>
    <xf numFmtId="14" fontId="7" fillId="4" borderId="13" xfId="2" applyNumberFormat="1" applyFont="1" applyFill="1" applyBorder="1" applyAlignment="1" applyProtection="1">
      <alignment horizontal="center" vertical="center" wrapText="1"/>
    </xf>
    <xf numFmtId="0" fontId="7" fillId="4" borderId="15" xfId="2" applyFont="1" applyFill="1" applyBorder="1" applyAlignment="1" applyProtection="1">
      <alignment horizontal="center" vertical="center" wrapText="1"/>
    </xf>
    <xf numFmtId="0" fontId="29" fillId="0" borderId="0" xfId="2" applyFont="1" applyAlignment="1" applyProtection="1">
      <alignment horizontal="left" vertical="center" wrapText="1"/>
    </xf>
    <xf numFmtId="0" fontId="18" fillId="3" borderId="13" xfId="2" applyFill="1" applyBorder="1" applyAlignment="1" applyProtection="1">
      <alignment horizontal="center" vertical="center"/>
      <protection locked="0"/>
    </xf>
    <xf numFmtId="0" fontId="18" fillId="3" borderId="14" xfId="2" applyFill="1" applyBorder="1" applyAlignment="1" applyProtection="1">
      <alignment horizontal="center" vertical="center"/>
      <protection locked="0"/>
    </xf>
    <xf numFmtId="0" fontId="18" fillId="3" borderId="15" xfId="2" applyFill="1" applyBorder="1" applyAlignment="1" applyProtection="1">
      <alignment horizontal="center" vertical="center"/>
      <protection locked="0"/>
    </xf>
    <xf numFmtId="0" fontId="23" fillId="0" borderId="18" xfId="2" applyFont="1" applyBorder="1" applyAlignment="1" applyProtection="1">
      <alignment horizontal="left" vertical="center" wrapText="1"/>
    </xf>
    <xf numFmtId="0" fontId="23" fillId="0" borderId="0" xfId="2" applyFont="1" applyBorder="1" applyAlignment="1" applyProtection="1">
      <alignment horizontal="left" vertical="center" wrapText="1"/>
    </xf>
    <xf numFmtId="0" fontId="14" fillId="0" borderId="18" xfId="2" applyFont="1" applyBorder="1" applyAlignment="1" applyProtection="1">
      <alignment horizontal="left" vertical="center" wrapText="1"/>
    </xf>
    <xf numFmtId="0" fontId="14" fillId="0" borderId="0" xfId="2" applyFont="1" applyBorder="1" applyAlignment="1" applyProtection="1">
      <alignment horizontal="left" vertical="center" wrapText="1"/>
    </xf>
    <xf numFmtId="0" fontId="13" fillId="0" borderId="0" xfId="2" applyFont="1" applyBorder="1" applyAlignment="1" applyProtection="1">
      <alignment horizontal="center" vertical="center" wrapText="1"/>
    </xf>
    <xf numFmtId="0" fontId="7" fillId="4" borderId="16" xfId="2" applyFont="1" applyFill="1" applyBorder="1" applyAlignment="1" applyProtection="1">
      <alignment horizontal="left" vertical="center" wrapText="1"/>
    </xf>
    <xf numFmtId="0" fontId="9" fillId="0" borderId="21" xfId="14" applyFont="1" applyBorder="1" applyAlignment="1">
      <alignment vertical="center"/>
    </xf>
    <xf numFmtId="0" fontId="9" fillId="0" borderId="48" xfId="14" applyFont="1" applyBorder="1" applyAlignment="1">
      <alignment vertical="center"/>
    </xf>
    <xf numFmtId="0" fontId="32" fillId="20" borderId="21" xfId="13" applyFont="1" applyFill="1" applyBorder="1" applyAlignment="1">
      <alignment horizontal="center" vertical="center" wrapText="1"/>
    </xf>
    <xf numFmtId="0" fontId="32" fillId="20" borderId="32" xfId="13" applyFont="1" applyFill="1" applyBorder="1" applyAlignment="1">
      <alignment horizontal="center" vertical="center"/>
    </xf>
    <xf numFmtId="0" fontId="32" fillId="20" borderId="48" xfId="13" applyFont="1" applyFill="1" applyBorder="1" applyAlignment="1">
      <alignment horizontal="center" vertical="center"/>
    </xf>
    <xf numFmtId="0" fontId="9" fillId="0" borderId="1" xfId="13" applyFont="1" applyFill="1" applyBorder="1" applyAlignment="1" applyProtection="1">
      <alignment horizontal="left" vertical="center" wrapText="1"/>
      <protection locked="0"/>
    </xf>
    <xf numFmtId="0" fontId="9" fillId="0" borderId="2" xfId="13" applyFont="1" applyFill="1" applyBorder="1" applyAlignment="1" applyProtection="1">
      <alignment horizontal="left" vertical="center" wrapText="1"/>
      <protection locked="0"/>
    </xf>
    <xf numFmtId="0" fontId="9" fillId="0" borderId="3" xfId="13" applyFont="1" applyFill="1" applyBorder="1" applyAlignment="1" applyProtection="1">
      <alignment horizontal="left" vertical="center" wrapText="1"/>
      <protection locked="0"/>
    </xf>
    <xf numFmtId="1" fontId="11" fillId="0" borderId="59" xfId="13" applyNumberFormat="1" applyFill="1" applyBorder="1" applyAlignment="1" applyProtection="1">
      <alignment horizontal="left" vertical="center" wrapText="1"/>
      <protection locked="0"/>
    </xf>
    <xf numFmtId="0" fontId="11" fillId="0" borderId="60" xfId="13" applyFill="1" applyBorder="1" applyAlignment="1" applyProtection="1">
      <alignment horizontal="left" vertical="center" wrapText="1"/>
      <protection locked="0"/>
    </xf>
    <xf numFmtId="0" fontId="11" fillId="0" borderId="61" xfId="13" applyFill="1" applyBorder="1" applyAlignment="1" applyProtection="1">
      <alignment horizontal="left" vertical="center" wrapText="1"/>
      <protection locked="0"/>
    </xf>
    <xf numFmtId="0" fontId="11" fillId="0" borderId="59" xfId="13" applyFill="1" applyBorder="1" applyAlignment="1" applyProtection="1">
      <alignment horizontal="left" vertical="center" wrapText="1"/>
      <protection locked="0"/>
    </xf>
    <xf numFmtId="0" fontId="80" fillId="0" borderId="59" xfId="13" applyFont="1" applyBorder="1" applyAlignment="1">
      <alignment horizontal="center" vertical="center"/>
    </xf>
    <xf numFmtId="0" fontId="80" fillId="0" borderId="60" xfId="13" applyFont="1" applyBorder="1" applyAlignment="1">
      <alignment horizontal="center" vertical="center"/>
    </xf>
    <xf numFmtId="0" fontId="80" fillId="0" borderId="61" xfId="13" applyFont="1" applyBorder="1" applyAlignment="1">
      <alignment horizontal="center" vertical="center"/>
    </xf>
    <xf numFmtId="0" fontId="9" fillId="0" borderId="59" xfId="13" applyFont="1" applyFill="1" applyBorder="1" applyAlignment="1" applyProtection="1">
      <alignment horizontal="left" vertical="center" wrapText="1"/>
      <protection locked="0"/>
    </xf>
    <xf numFmtId="0" fontId="9" fillId="0" borderId="60" xfId="13" applyFont="1" applyFill="1" applyBorder="1" applyAlignment="1" applyProtection="1">
      <alignment horizontal="left" vertical="center" wrapText="1"/>
      <protection locked="0"/>
    </xf>
    <xf numFmtId="0" fontId="9" fillId="0" borderId="61" xfId="13" applyFont="1" applyFill="1" applyBorder="1" applyAlignment="1" applyProtection="1">
      <alignment horizontal="left" vertical="center" wrapText="1"/>
      <protection locked="0"/>
    </xf>
    <xf numFmtId="0" fontId="11" fillId="0" borderId="41" xfId="13" applyFill="1" applyBorder="1" applyAlignment="1" applyProtection="1">
      <alignment horizontal="left" vertical="center" wrapText="1"/>
      <protection locked="0"/>
    </xf>
    <xf numFmtId="0" fontId="11" fillId="0" borderId="31" xfId="13" applyFill="1" applyBorder="1" applyAlignment="1" applyProtection="1">
      <alignment horizontal="left" vertical="center" wrapText="1"/>
      <protection locked="0"/>
    </xf>
    <xf numFmtId="0" fontId="11" fillId="0" borderId="40" xfId="13" applyFill="1" applyBorder="1" applyAlignment="1" applyProtection="1">
      <alignment horizontal="left" vertical="center" wrapText="1"/>
      <protection locked="0"/>
    </xf>
    <xf numFmtId="0" fontId="9" fillId="0" borderId="21" xfId="13" applyFont="1" applyBorder="1" applyAlignment="1">
      <alignment horizontal="center" vertical="center"/>
    </xf>
    <xf numFmtId="0" fontId="9" fillId="0" borderId="32" xfId="13" applyFont="1" applyBorder="1" applyAlignment="1">
      <alignment horizontal="center" vertical="center"/>
    </xf>
    <xf numFmtId="0" fontId="9" fillId="0" borderId="48" xfId="13" applyFont="1" applyBorder="1" applyAlignment="1">
      <alignment horizontal="center" vertical="center"/>
    </xf>
    <xf numFmtId="0" fontId="13" fillId="0" borderId="21" xfId="13" applyFont="1" applyBorder="1" applyAlignment="1">
      <alignment horizontal="left" vertical="center"/>
    </xf>
    <xf numFmtId="0" fontId="13" fillId="0" borderId="32" xfId="13" applyFont="1" applyBorder="1" applyAlignment="1">
      <alignment horizontal="left" vertical="center"/>
    </xf>
    <xf numFmtId="0" fontId="16" fillId="0" borderId="21" xfId="13" applyFont="1" applyBorder="1" applyAlignment="1">
      <alignment horizontal="left" vertical="top" wrapText="1"/>
    </xf>
    <xf numFmtId="0" fontId="13" fillId="0" borderId="32" xfId="13" applyFont="1" applyBorder="1" applyAlignment="1">
      <alignment horizontal="left" vertical="top" wrapText="1"/>
    </xf>
    <xf numFmtId="0" fontId="13" fillId="0" borderId="21" xfId="14" applyFont="1" applyBorder="1" applyAlignment="1">
      <alignment horizontal="center" vertical="center"/>
    </xf>
    <xf numFmtId="0" fontId="13" fillId="0" borderId="32" xfId="14" applyFont="1" applyBorder="1" applyAlignment="1">
      <alignment horizontal="center" vertical="center"/>
    </xf>
    <xf numFmtId="0" fontId="13" fillId="0" borderId="21" xfId="13" applyFont="1" applyBorder="1" applyAlignment="1">
      <alignment horizontal="center" vertical="center"/>
    </xf>
    <xf numFmtId="0" fontId="13" fillId="0" borderId="48" xfId="13" applyFont="1" applyBorder="1" applyAlignment="1">
      <alignment horizontal="center" vertical="center"/>
    </xf>
    <xf numFmtId="0" fontId="9" fillId="0" borderId="68" xfId="13" applyFont="1" applyBorder="1" applyAlignment="1">
      <alignment horizontal="left" vertical="center" wrapText="1"/>
    </xf>
    <xf numFmtId="0" fontId="9" fillId="0" borderId="72" xfId="13" applyFont="1" applyBorder="1" applyAlignment="1">
      <alignment horizontal="left" vertical="center" wrapText="1"/>
    </xf>
    <xf numFmtId="0" fontId="9" fillId="0" borderId="21" xfId="14" applyFont="1" applyBorder="1" applyAlignment="1">
      <alignment vertical="center" wrapText="1"/>
    </xf>
    <xf numFmtId="0" fontId="9" fillId="0" borderId="48" xfId="14" applyFont="1" applyBorder="1" applyAlignment="1">
      <alignment vertical="center" wrapText="1"/>
    </xf>
    <xf numFmtId="0" fontId="94" fillId="18" borderId="0" xfId="0" applyFont="1" applyFill="1" applyAlignment="1">
      <alignment horizontal="center"/>
    </xf>
    <xf numFmtId="0" fontId="0" fillId="14" borderId="9" xfId="0" applyFill="1" applyBorder="1" applyAlignment="1">
      <alignment horizontal="left"/>
    </xf>
    <xf numFmtId="0" fontId="7" fillId="0" borderId="0" xfId="18" applyAlignment="1">
      <alignment horizontal="left" vertical="top" wrapText="1"/>
    </xf>
    <xf numFmtId="3" fontId="18" fillId="0" borderId="0" xfId="13" applyNumberFormat="1" applyFont="1" applyBorder="1" applyAlignment="1">
      <alignment horizontal="center" vertical="center"/>
    </xf>
    <xf numFmtId="0" fontId="90" fillId="22" borderId="0" xfId="16" applyFont="1" applyFill="1" applyAlignment="1">
      <alignment horizontal="center" wrapText="1"/>
    </xf>
    <xf numFmtId="0" fontId="48" fillId="0" borderId="0" xfId="13" applyFont="1" applyAlignment="1">
      <alignment horizontal="center" vertical="center" wrapText="1"/>
    </xf>
    <xf numFmtId="0" fontId="89" fillId="0" borderId="57" xfId="16" applyFont="1" applyBorder="1" applyAlignment="1">
      <alignment horizontal="center" wrapText="1"/>
    </xf>
    <xf numFmtId="0" fontId="91" fillId="24" borderId="5" xfId="16" applyFont="1" applyFill="1" applyBorder="1" applyAlignment="1">
      <alignment horizontal="center" vertical="top"/>
    </xf>
    <xf numFmtId="0" fontId="91" fillId="25" borderId="5" xfId="16" applyFont="1" applyFill="1" applyBorder="1" applyAlignment="1">
      <alignment horizontal="center" vertical="top"/>
    </xf>
    <xf numFmtId="0" fontId="91" fillId="26" borderId="5" xfId="16" applyFont="1" applyFill="1" applyBorder="1" applyAlignment="1">
      <alignment horizontal="center" vertical="top"/>
    </xf>
  </cellXfs>
  <cellStyles count="19">
    <cellStyle name="Euro" xfId="1" xr:uid="{00000000-0005-0000-0000-000000000000}"/>
    <cellStyle name="Euro 2 2" xfId="10" xr:uid="{00000000-0005-0000-0000-000001000000}"/>
    <cellStyle name="Komma" xfId="4" builtinId="3"/>
    <cellStyle name="Prozent" xfId="5" builtinId="5"/>
    <cellStyle name="Prozent 2" xfId="3" xr:uid="{00000000-0005-0000-0000-000004000000}"/>
    <cellStyle name="Prozent 2 3" xfId="17" xr:uid="{398E3BC1-0CCE-4CDC-BBF5-9BDBF3FAD188}"/>
    <cellStyle name="Standard" xfId="0" builtinId="0"/>
    <cellStyle name="Standard 10" xfId="11" xr:uid="{00000000-0005-0000-0000-000006000000}"/>
    <cellStyle name="Standard 2" xfId="6" xr:uid="{00000000-0005-0000-0000-000007000000}"/>
    <cellStyle name="Standard 2 2" xfId="13" xr:uid="{00000000-0005-0000-0000-000008000000}"/>
    <cellStyle name="Standard 2 2 2" xfId="15" xr:uid="{C1B1F71D-83B7-4F3F-A075-A309DCE5E3A7}"/>
    <cellStyle name="Standard 2 2 3" xfId="16" xr:uid="{55164C6B-07FA-4E83-A419-7A42B9DBDF69}"/>
    <cellStyle name="Standard 3" xfId="2" xr:uid="{00000000-0005-0000-0000-000009000000}"/>
    <cellStyle name="Standard 3 3" xfId="12" xr:uid="{00000000-0005-0000-0000-00000A000000}"/>
    <cellStyle name="Standard 4" xfId="14" xr:uid="{2F5A272B-DD45-4E67-AB09-8F9348341B36}"/>
    <cellStyle name="Standard 5" xfId="18" xr:uid="{CF7432E4-1169-474D-A4DE-F9088F6825AF}"/>
    <cellStyle name="Standard 6" xfId="7" xr:uid="{00000000-0005-0000-0000-00000B000000}"/>
    <cellStyle name="Standard_Köpenick (2)" xfId="8" xr:uid="{00000000-0005-0000-0000-00000C000000}"/>
    <cellStyle name="Währung" xfId="9" builtinId="4"/>
  </cellStyles>
  <dxfs count="1">
    <dxf>
      <fill>
        <patternFill>
          <bgColor theme="7" tint="0.79998168889431442"/>
        </patternFill>
      </fill>
    </dxf>
  </dxfs>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158750</xdr:colOff>
      <xdr:row>4</xdr:row>
      <xdr:rowOff>31749</xdr:rowOff>
    </xdr:to>
    <xdr:sp macro="" textlink="">
      <xdr:nvSpPr>
        <xdr:cNvPr id="2" name="Textfeld 1">
          <a:extLst>
            <a:ext uri="{FF2B5EF4-FFF2-40B4-BE49-F238E27FC236}">
              <a16:creationId xmlns:a16="http://schemas.microsoft.com/office/drawing/2014/main" id="{B3186350-EB02-46EB-BBA7-604C8D43FF18}"/>
            </a:ext>
          </a:extLst>
        </xdr:cNvPr>
        <xdr:cNvSpPr txBox="1"/>
      </xdr:nvSpPr>
      <xdr:spPr>
        <a:xfrm>
          <a:off x="10519833" y="158750"/>
          <a:ext cx="5175250" cy="50799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kern="1200">
              <a:solidFill>
                <a:schemeClr val="bg1"/>
              </a:solidFill>
            </a:rPr>
            <a:t>ACHTUNG: Dieses Tabellenblatt ist für die Antragsbearbeitung erforderlich und darf nicht gelöscht werden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25</xdr:row>
      <xdr:rowOff>0</xdr:rowOff>
    </xdr:from>
    <xdr:to>
      <xdr:col>24</xdr:col>
      <xdr:colOff>87233</xdr:colOff>
      <xdr:row>29</xdr:row>
      <xdr:rowOff>159433</xdr:rowOff>
    </xdr:to>
    <xdr:pic>
      <xdr:nvPicPr>
        <xdr:cNvPr id="2" name="Grafik 1">
          <a:extLst>
            <a:ext uri="{FF2B5EF4-FFF2-40B4-BE49-F238E27FC236}">
              <a16:creationId xmlns:a16="http://schemas.microsoft.com/office/drawing/2014/main" id="{DAFC53B2-28EC-411E-AC78-84367A40A411}"/>
            </a:ext>
          </a:extLst>
        </xdr:cNvPr>
        <xdr:cNvPicPr>
          <a:picLocks noChangeAspect="1"/>
        </xdr:cNvPicPr>
      </xdr:nvPicPr>
      <xdr:blipFill>
        <a:blip xmlns:r="http://schemas.openxmlformats.org/officeDocument/2006/relationships" r:embed="rId1"/>
        <a:stretch>
          <a:fillRect/>
        </a:stretch>
      </xdr:blipFill>
      <xdr:spPr>
        <a:xfrm>
          <a:off x="16525875" y="4667250"/>
          <a:ext cx="6980952" cy="885714"/>
        </a:xfrm>
        <a:prstGeom prst="rect">
          <a:avLst/>
        </a:prstGeom>
      </xdr:spPr>
    </xdr:pic>
    <xdr:clientData/>
  </xdr:twoCellAnchor>
  <xdr:twoCellAnchor editAs="oneCell">
    <xdr:from>
      <xdr:col>16</xdr:col>
      <xdr:colOff>11906</xdr:colOff>
      <xdr:row>29</xdr:row>
      <xdr:rowOff>142876</xdr:rowOff>
    </xdr:from>
    <xdr:to>
      <xdr:col>23</xdr:col>
      <xdr:colOff>580195</xdr:colOff>
      <xdr:row>33</xdr:row>
      <xdr:rowOff>47549</xdr:rowOff>
    </xdr:to>
    <xdr:pic>
      <xdr:nvPicPr>
        <xdr:cNvPr id="3" name="Grafik 2">
          <a:extLst>
            <a:ext uri="{FF2B5EF4-FFF2-40B4-BE49-F238E27FC236}">
              <a16:creationId xmlns:a16="http://schemas.microsoft.com/office/drawing/2014/main" id="{6BE811B8-894C-4511-B756-718A326AEBF0}"/>
            </a:ext>
          </a:extLst>
        </xdr:cNvPr>
        <xdr:cNvPicPr>
          <a:picLocks noChangeAspect="1"/>
        </xdr:cNvPicPr>
      </xdr:nvPicPr>
      <xdr:blipFill>
        <a:blip xmlns:r="http://schemas.openxmlformats.org/officeDocument/2006/relationships" r:embed="rId2"/>
        <a:stretch>
          <a:fillRect/>
        </a:stretch>
      </xdr:blipFill>
      <xdr:spPr>
        <a:xfrm>
          <a:off x="16537781" y="5536407"/>
          <a:ext cx="6628571" cy="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371475</xdr:colOff>
      <xdr:row>38</xdr:row>
      <xdr:rowOff>114300</xdr:rowOff>
    </xdr:from>
    <xdr:to>
      <xdr:col>26</xdr:col>
      <xdr:colOff>759966</xdr:colOff>
      <xdr:row>60</xdr:row>
      <xdr:rowOff>75630</xdr:rowOff>
    </xdr:to>
    <xdr:pic>
      <xdr:nvPicPr>
        <xdr:cNvPr id="2" name="Grafik 1">
          <a:extLst>
            <a:ext uri="{FF2B5EF4-FFF2-40B4-BE49-F238E27FC236}">
              <a16:creationId xmlns:a16="http://schemas.microsoft.com/office/drawing/2014/main" id="{AB0DA918-EAAE-4877-9F3F-9D5A6DF82B1B}"/>
            </a:ext>
          </a:extLst>
        </xdr:cNvPr>
        <xdr:cNvPicPr>
          <a:picLocks noChangeAspect="1"/>
        </xdr:cNvPicPr>
      </xdr:nvPicPr>
      <xdr:blipFill>
        <a:blip xmlns:r="http://schemas.openxmlformats.org/officeDocument/2006/relationships" r:embed="rId1"/>
        <a:stretch>
          <a:fillRect/>
        </a:stretch>
      </xdr:blipFill>
      <xdr:spPr>
        <a:xfrm>
          <a:off x="5276850" y="3362325"/>
          <a:ext cx="16266666" cy="47524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K\FUGG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ATEN\VORLAGEN\Tapf-Kupf\TAPF.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WA 1996"/>
      <sheetName val="Berechnung auf PT"/>
      <sheetName val="Prozent v. Umsatz"/>
      <sheetName val="Belegungsstatistik 1996"/>
      <sheetName val="BEWO-92"/>
      <sheetName val="Pers96-99"/>
      <sheetName val="Pers96-99 (2)"/>
      <sheetName val="Erlöse 97-99"/>
      <sheetName val="Erlöse 97-99 (2)"/>
      <sheetName val="Jahresvergleich"/>
      <sheetName val="FUGGER"/>
      <sheetName val="FUGGER (2)"/>
    </sheetNames>
    <sheetDataSet>
      <sheetData sheetId="0"/>
      <sheetData sheetId="1"/>
      <sheetData sheetId="2"/>
      <sheetData sheetId="3">
        <row r="7">
          <cell r="J7">
            <v>3410</v>
          </cell>
        </row>
        <row r="8">
          <cell r="J8">
            <v>3208</v>
          </cell>
        </row>
        <row r="9">
          <cell r="J9">
            <v>3489</v>
          </cell>
        </row>
        <row r="10">
          <cell r="J10">
            <v>3381</v>
          </cell>
        </row>
        <row r="11">
          <cell r="J11">
            <v>3444</v>
          </cell>
        </row>
      </sheetData>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PF"/>
    </sheetNames>
    <definedNames>
      <definedName name="Löschen1"/>
      <definedName name="Löschen2"/>
    </defined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Schulze, Tatjana" id="{2C9B9F66-CB40-4FF2-89C5-74815FB86A4C}" userId="S::tatjana.schulze@nordost.aok.de::b8609092-718f-4943-bda4-ad35c89c8b5f"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0" dT="2024-09-19T08:29:13.14" personId="{2C9B9F66-CB40-4FF2-89C5-74815FB86A4C}" id="{3F42FB6E-AAE9-4DC3-A24F-109318FE63DB}">
    <text xml:space="preserve">Aktuell keine Unterscheidung gem. RV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P104"/>
  <sheetViews>
    <sheetView showGridLines="0" topLeftCell="A55" zoomScale="90" zoomScaleNormal="90" workbookViewId="0">
      <selection activeCell="G40" sqref="G40"/>
    </sheetView>
  </sheetViews>
  <sheetFormatPr baseColWidth="10" defaultRowHeight="12.75" outlineLevelRow="1" x14ac:dyDescent="0.2"/>
  <cols>
    <col min="1" max="1" width="66.75" style="264" customWidth="1"/>
    <col min="2" max="2" width="16.375" style="264" customWidth="1"/>
    <col min="3" max="4" width="11" style="264"/>
    <col min="5" max="11" width="11" style="265"/>
    <col min="12" max="16384" width="11" style="264"/>
  </cols>
  <sheetData>
    <row r="1" spans="1:9" outlineLevel="1" x14ac:dyDescent="0.2">
      <c r="A1" s="279" t="s">
        <v>112</v>
      </c>
      <c r="B1" s="425"/>
      <c r="H1" s="269"/>
      <c r="I1" s="269"/>
    </row>
    <row r="2" spans="1:9" outlineLevel="1" x14ac:dyDescent="0.2">
      <c r="A2" s="266" t="s">
        <v>113</v>
      </c>
      <c r="B2" s="277">
        <f>vollstationäre_Pflege_Anl.A_D_E!F16</f>
        <v>0</v>
      </c>
    </row>
    <row r="3" spans="1:9" outlineLevel="1" x14ac:dyDescent="0.2">
      <c r="A3" s="266" t="s">
        <v>114</v>
      </c>
      <c r="B3" s="277">
        <f>vollstationäre_Pflege_Anl.A_D_E!G16</f>
        <v>365</v>
      </c>
    </row>
    <row r="4" spans="1:9" outlineLevel="1" x14ac:dyDescent="0.2">
      <c r="A4" s="267" t="s">
        <v>115</v>
      </c>
      <c r="B4" s="427">
        <f>vollstationäre_Pflege_Anl.A_D_E!D6</f>
        <v>0</v>
      </c>
      <c r="C4" s="267"/>
      <c r="D4" s="267"/>
    </row>
    <row r="5" spans="1:9" outlineLevel="1" x14ac:dyDescent="0.2">
      <c r="A5" s="267" t="s">
        <v>116</v>
      </c>
      <c r="B5" s="275">
        <f>vollstationäre_Pflege_Anl.A_D_E!D13</f>
        <v>0</v>
      </c>
    </row>
    <row r="6" spans="1:9" outlineLevel="1" x14ac:dyDescent="0.2">
      <c r="A6" s="267" t="s">
        <v>117</v>
      </c>
      <c r="B6" s="427">
        <f>vollstationäre_Pflege_Anl.A_D_E!D9</f>
        <v>0</v>
      </c>
    </row>
    <row r="7" spans="1:9" outlineLevel="1" x14ac:dyDescent="0.2">
      <c r="A7" s="267" t="s">
        <v>141</v>
      </c>
      <c r="B7" s="274">
        <f>vollstationäre_Pflege_Anl.A_D_E!I15</f>
        <v>0</v>
      </c>
    </row>
    <row r="8" spans="1:9" outlineLevel="1" x14ac:dyDescent="0.2">
      <c r="A8" s="278" t="s">
        <v>124</v>
      </c>
      <c r="B8" s="427">
        <f>SUM(vollstationäre_Pflege_Anl.A_D_E!D19)</f>
        <v>2024</v>
      </c>
    </row>
    <row r="9" spans="1:9" outlineLevel="1" x14ac:dyDescent="0.2">
      <c r="A9" s="280" t="s">
        <v>142</v>
      </c>
      <c r="B9" s="269"/>
      <c r="C9" s="264" t="s">
        <v>134</v>
      </c>
      <c r="D9" s="264" t="s">
        <v>135</v>
      </c>
      <c r="E9" s="265" t="s">
        <v>137</v>
      </c>
    </row>
    <row r="10" spans="1:9" outlineLevel="1" x14ac:dyDescent="0.2">
      <c r="A10" s="266" t="s">
        <v>118</v>
      </c>
      <c r="B10" s="274">
        <f>SUM(vollstationäre_Pflege_Anl.A_D_E!D20)</f>
        <v>0</v>
      </c>
      <c r="C10" s="274">
        <f>SUM(vollstationäre_Pflege_Anl.A_D_E!D87)</f>
        <v>0</v>
      </c>
      <c r="D10" s="283"/>
      <c r="E10" s="274">
        <f>SUM(vollstationäre_Pflege_Anl.A_D_E!D107)</f>
        <v>0</v>
      </c>
    </row>
    <row r="11" spans="1:9" outlineLevel="1" x14ac:dyDescent="0.2">
      <c r="A11" s="266" t="s">
        <v>119</v>
      </c>
      <c r="B11" s="274">
        <f>SUM(vollstationäre_Pflege_Anl.A_D_E!D21)</f>
        <v>0</v>
      </c>
      <c r="C11" s="274">
        <f>SUM(vollstationäre_Pflege_Anl.A_D_E!E87)</f>
        <v>0</v>
      </c>
      <c r="D11" s="284"/>
      <c r="E11" s="274">
        <f>SUM(vollstationäre_Pflege_Anl.A_D_E!E107)</f>
        <v>0</v>
      </c>
    </row>
    <row r="12" spans="1:9" outlineLevel="1" x14ac:dyDescent="0.2">
      <c r="A12" s="266" t="s">
        <v>120</v>
      </c>
      <c r="B12" s="274">
        <f>SUM(vollstationäre_Pflege_Anl.A_D_E!D22)</f>
        <v>0</v>
      </c>
      <c r="C12" s="274">
        <f>SUM(vollstationäre_Pflege_Anl.A_D_E!F87)</f>
        <v>0</v>
      </c>
      <c r="D12" s="274">
        <f>SUM(vollstationäre_Pflege_Anl.A_D_E!D97)</f>
        <v>0</v>
      </c>
      <c r="E12" s="274">
        <f>SUM(vollstationäre_Pflege_Anl.A_D_E!F107)</f>
        <v>0</v>
      </c>
    </row>
    <row r="13" spans="1:9" outlineLevel="1" x14ac:dyDescent="0.2">
      <c r="A13" s="266" t="s">
        <v>121</v>
      </c>
      <c r="B13" s="274">
        <f>SUM(vollstationäre_Pflege_Anl.A_D_E!D23)</f>
        <v>0</v>
      </c>
      <c r="C13" s="274">
        <f>SUM(vollstationäre_Pflege_Anl.A_D_E!G87)</f>
        <v>0</v>
      </c>
      <c r="D13" s="274">
        <f>SUM(vollstationäre_Pflege_Anl.A_D_E!E97)</f>
        <v>0</v>
      </c>
      <c r="E13" s="274">
        <f>SUM(vollstationäre_Pflege_Anl.A_D_E!G107)</f>
        <v>0</v>
      </c>
    </row>
    <row r="14" spans="1:9" outlineLevel="1" x14ac:dyDescent="0.2">
      <c r="A14" s="266" t="s">
        <v>122</v>
      </c>
      <c r="B14" s="274">
        <f>SUM(vollstationäre_Pflege_Anl.A_D_E!D24)</f>
        <v>0</v>
      </c>
      <c r="C14" s="274">
        <f>SUM(vollstationäre_Pflege_Anl.A_D_E!H87)</f>
        <v>0</v>
      </c>
      <c r="D14" s="274">
        <f>SUM(vollstationäre_Pflege_Anl.A_D_E!F97)</f>
        <v>0</v>
      </c>
      <c r="E14" s="274">
        <f>SUM(vollstationäre_Pflege_Anl.A_D_E!H107)</f>
        <v>0</v>
      </c>
    </row>
    <row r="15" spans="1:9" outlineLevel="1" x14ac:dyDescent="0.2">
      <c r="A15" s="268" t="s">
        <v>125</v>
      </c>
      <c r="B15" s="477"/>
    </row>
    <row r="16" spans="1:9" outlineLevel="1" x14ac:dyDescent="0.2">
      <c r="A16" s="264" t="s">
        <v>101</v>
      </c>
      <c r="B16" s="274">
        <f>SUM(vollstationäre_Pflege_Anl.A_D_E!D36)</f>
        <v>0</v>
      </c>
    </row>
    <row r="17" spans="1:11" outlineLevel="1" x14ac:dyDescent="0.2">
      <c r="A17" s="264" t="s">
        <v>102</v>
      </c>
      <c r="B17" s="274">
        <f>SUM(vollstationäre_Pflege_Anl.A_D_E!D37)</f>
        <v>0</v>
      </c>
    </row>
    <row r="18" spans="1:11" outlineLevel="1" x14ac:dyDescent="0.2">
      <c r="A18" s="264" t="s">
        <v>103</v>
      </c>
      <c r="B18" s="274">
        <f>SUM(vollstationäre_Pflege_Anl.A_D_E!D38)</f>
        <v>0</v>
      </c>
    </row>
    <row r="19" spans="1:11" outlineLevel="1" x14ac:dyDescent="0.2">
      <c r="A19" s="264" t="s">
        <v>104</v>
      </c>
      <c r="B19" s="274">
        <f>SUM(vollstationäre_Pflege_Anl.A_D_E!D39)</f>
        <v>0</v>
      </c>
    </row>
    <row r="20" spans="1:11" outlineLevel="1" x14ac:dyDescent="0.2">
      <c r="A20" s="264" t="s">
        <v>126</v>
      </c>
      <c r="B20" s="274">
        <f>SUM(vollstationäre_Pflege_Anl.A_D_E!D40)</f>
        <v>0</v>
      </c>
    </row>
    <row r="21" spans="1:11" outlineLevel="1" x14ac:dyDescent="0.2">
      <c r="A21" s="264" t="s">
        <v>127</v>
      </c>
      <c r="B21" s="274">
        <f>SUM(vollstationäre_Pflege_Anl.A_D_E!D41)</f>
        <v>0</v>
      </c>
    </row>
    <row r="22" spans="1:11" outlineLevel="1" x14ac:dyDescent="0.2">
      <c r="A22" s="264" t="s">
        <v>278</v>
      </c>
      <c r="B22" s="274">
        <f>vollstationäre_Pflege_Anl.A_D_E!D42</f>
        <v>0</v>
      </c>
      <c r="E22" s="264"/>
      <c r="F22" s="264"/>
      <c r="G22" s="264"/>
      <c r="H22" s="264"/>
      <c r="I22" s="264"/>
      <c r="J22" s="264"/>
      <c r="K22" s="264"/>
    </row>
    <row r="23" spans="1:11" outlineLevel="1" x14ac:dyDescent="0.2">
      <c r="A23" s="264" t="s">
        <v>279</v>
      </c>
      <c r="B23" s="274">
        <f>vollstationäre_Pflege_Anl.A_D_E!D43</f>
        <v>0</v>
      </c>
      <c r="E23" s="264"/>
      <c r="F23" s="264"/>
      <c r="G23" s="264"/>
      <c r="H23" s="264"/>
      <c r="I23" s="264"/>
      <c r="J23" s="264"/>
      <c r="K23" s="264"/>
    </row>
    <row r="24" spans="1:11" outlineLevel="1" x14ac:dyDescent="0.2">
      <c r="A24" s="264" t="s">
        <v>280</v>
      </c>
      <c r="B24" s="274">
        <f>vollstationäre_Pflege_Anl.A_D_E!D44</f>
        <v>0</v>
      </c>
      <c r="E24" s="264"/>
      <c r="F24" s="264"/>
      <c r="G24" s="264"/>
      <c r="H24" s="264"/>
      <c r="I24" s="264"/>
      <c r="J24" s="264"/>
      <c r="K24" s="264"/>
    </row>
    <row r="25" spans="1:11" outlineLevel="1" x14ac:dyDescent="0.2">
      <c r="A25" s="264" t="s">
        <v>269</v>
      </c>
      <c r="B25" s="274">
        <f>vollstationäre_Pflege_Anl.A_D_E!D89</f>
        <v>0</v>
      </c>
    </row>
    <row r="26" spans="1:11" outlineLevel="1" x14ac:dyDescent="0.2">
      <c r="A26" s="264" t="s">
        <v>270</v>
      </c>
      <c r="B26" s="274">
        <f>vollstationäre_Pflege_Anl.A_D_E!D99</f>
        <v>0</v>
      </c>
    </row>
    <row r="27" spans="1:11" outlineLevel="1" x14ac:dyDescent="0.2">
      <c r="A27" s="264" t="s">
        <v>271</v>
      </c>
      <c r="B27" s="274">
        <f>vollstationäre_Pflege_Anl.A_D_E!D109</f>
        <v>0</v>
      </c>
    </row>
    <row r="28" spans="1:11" outlineLevel="1" x14ac:dyDescent="0.2">
      <c r="A28" s="268" t="s">
        <v>129</v>
      </c>
      <c r="B28" s="477"/>
    </row>
    <row r="29" spans="1:11" outlineLevel="1" x14ac:dyDescent="0.2">
      <c r="A29" s="264" t="s">
        <v>101</v>
      </c>
      <c r="B29" s="274">
        <f>SUM(vollstationäre_Pflege_Anl.A_D_E!E36)</f>
        <v>0</v>
      </c>
    </row>
    <row r="30" spans="1:11" outlineLevel="1" x14ac:dyDescent="0.2">
      <c r="A30" s="264" t="s">
        <v>102</v>
      </c>
      <c r="B30" s="274">
        <f>SUM(vollstationäre_Pflege_Anl.A_D_E!E37)</f>
        <v>0</v>
      </c>
    </row>
    <row r="31" spans="1:11" outlineLevel="1" x14ac:dyDescent="0.2">
      <c r="A31" s="264" t="s">
        <v>103</v>
      </c>
      <c r="B31" s="274">
        <f>SUM(vollstationäre_Pflege_Anl.A_D_E!E38)</f>
        <v>0</v>
      </c>
    </row>
    <row r="32" spans="1:11" outlineLevel="1" x14ac:dyDescent="0.2">
      <c r="A32" s="264" t="s">
        <v>104</v>
      </c>
      <c r="B32" s="274">
        <f>vollstationäre_Pflege_Anl.A_D_E!E39</f>
        <v>0</v>
      </c>
    </row>
    <row r="33" spans="1:42" outlineLevel="1" x14ac:dyDescent="0.2">
      <c r="A33" s="264" t="s">
        <v>126</v>
      </c>
      <c r="B33" s="274">
        <f>vollstationäre_Pflege_Anl.A_D_E!E40</f>
        <v>0</v>
      </c>
    </row>
    <row r="34" spans="1:42" outlineLevel="1" x14ac:dyDescent="0.2">
      <c r="A34" s="264" t="s">
        <v>127</v>
      </c>
      <c r="B34" s="274">
        <f>vollstationäre_Pflege_Anl.A_D_E!E41</f>
        <v>0</v>
      </c>
    </row>
    <row r="35" spans="1:42" outlineLevel="1" x14ac:dyDescent="0.2">
      <c r="A35" s="264" t="s">
        <v>278</v>
      </c>
      <c r="B35" s="274">
        <f>vollstationäre_Pflege_Anl.A_D_E!E42</f>
        <v>0</v>
      </c>
      <c r="E35" s="264"/>
      <c r="F35" s="264"/>
      <c r="G35" s="264"/>
      <c r="H35" s="264"/>
      <c r="I35" s="264"/>
      <c r="J35" s="264"/>
      <c r="K35" s="264"/>
    </row>
    <row r="36" spans="1:42" outlineLevel="1" x14ac:dyDescent="0.2">
      <c r="A36" s="264" t="s">
        <v>279</v>
      </c>
      <c r="B36" s="274">
        <f>vollstationäre_Pflege_Anl.A_D_E!E43</f>
        <v>0</v>
      </c>
      <c r="E36" s="264"/>
      <c r="F36" s="264"/>
      <c r="G36" s="264"/>
      <c r="H36" s="264"/>
      <c r="I36" s="264"/>
      <c r="J36" s="264"/>
      <c r="K36" s="264"/>
    </row>
    <row r="37" spans="1:42" outlineLevel="1" x14ac:dyDescent="0.2">
      <c r="A37" s="264" t="s">
        <v>280</v>
      </c>
      <c r="B37" s="274">
        <f>vollstationäre_Pflege_Anl.A_D_E!E44</f>
        <v>0</v>
      </c>
      <c r="E37" s="264"/>
      <c r="F37" s="264"/>
      <c r="G37" s="264"/>
      <c r="H37" s="264"/>
      <c r="I37" s="264"/>
      <c r="J37" s="264"/>
      <c r="K37" s="264"/>
    </row>
    <row r="38" spans="1:42" s="265" customFormat="1" outlineLevel="1" x14ac:dyDescent="0.2">
      <c r="A38" s="264" t="s">
        <v>128</v>
      </c>
      <c r="B38" s="273">
        <f>vollstationäre_Pflege_Anl.A_D_E!E45</f>
        <v>0</v>
      </c>
      <c r="C38" s="264"/>
      <c r="D38" s="264"/>
      <c r="L38" s="264"/>
      <c r="M38" s="264"/>
      <c r="N38" s="264"/>
      <c r="O38" s="264"/>
      <c r="P38" s="264"/>
    </row>
    <row r="39" spans="1:42" s="265" customFormat="1" outlineLevel="1" x14ac:dyDescent="0.2">
      <c r="A39" s="264" t="s">
        <v>123</v>
      </c>
      <c r="B39" s="273">
        <f>vollstationäre_Pflege_Anl.A_D_E!E46</f>
        <v>0</v>
      </c>
      <c r="C39" s="264"/>
      <c r="D39" s="264"/>
      <c r="L39" s="264"/>
      <c r="M39" s="264"/>
      <c r="N39" s="264"/>
      <c r="O39" s="264"/>
      <c r="P39" s="264"/>
    </row>
    <row r="40" spans="1:42" outlineLevel="1" x14ac:dyDescent="0.2">
      <c r="A40" s="264" t="s">
        <v>138</v>
      </c>
      <c r="B40" s="274">
        <f>SUM(vollstationäre_Pflege_Anl.A_D_E!D88)</f>
        <v>0</v>
      </c>
    </row>
    <row r="41" spans="1:42" outlineLevel="1" x14ac:dyDescent="0.2">
      <c r="A41" s="264" t="s">
        <v>139</v>
      </c>
      <c r="B41" s="274">
        <f>SUM(vollstationäre_Pflege_Anl.A_D_E!D98)</f>
        <v>0</v>
      </c>
    </row>
    <row r="42" spans="1:42" outlineLevel="1" x14ac:dyDescent="0.2">
      <c r="A42" s="264" t="s">
        <v>140</v>
      </c>
      <c r="B42" s="274">
        <f>SUM(vollstationäre_Pflege_Anl.A_D_E!D108)</f>
        <v>0</v>
      </c>
    </row>
    <row r="43" spans="1:42" s="270" customFormat="1" outlineLevel="1" x14ac:dyDescent="0.2">
      <c r="A43" s="272" t="s">
        <v>130</v>
      </c>
      <c r="B43" s="273">
        <f>SUM(vollstationäre_Pflege_Anl.A_D_E!D68)</f>
        <v>0</v>
      </c>
      <c r="C43" s="269"/>
      <c r="D43" s="269"/>
      <c r="E43" s="426"/>
      <c r="F43" s="426"/>
      <c r="G43" s="426"/>
      <c r="H43" s="426"/>
      <c r="I43" s="426"/>
      <c r="J43" s="426"/>
      <c r="K43" s="426"/>
      <c r="L43" s="269"/>
      <c r="M43" s="269"/>
      <c r="N43" s="269"/>
      <c r="O43" s="269"/>
      <c r="P43" s="269"/>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row>
    <row r="44" spans="1:42" s="270" customFormat="1" outlineLevel="1" x14ac:dyDescent="0.2">
      <c r="A44" s="272" t="s">
        <v>131</v>
      </c>
      <c r="B44" s="273">
        <f>vollstationäre_Pflege_Anl.A_D_E!H70</f>
        <v>0</v>
      </c>
      <c r="C44" s="269"/>
      <c r="D44" s="269"/>
      <c r="E44" s="426"/>
      <c r="F44" s="426"/>
      <c r="G44" s="426"/>
      <c r="H44" s="426"/>
      <c r="I44" s="269"/>
      <c r="J44" s="426"/>
      <c r="K44" s="426"/>
      <c r="L44" s="269"/>
      <c r="M44" s="269"/>
      <c r="N44" s="269"/>
      <c r="O44" s="269"/>
      <c r="P44" s="269"/>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row>
    <row r="45" spans="1:42" s="270" customFormat="1" outlineLevel="1" x14ac:dyDescent="0.2">
      <c r="A45" s="269" t="s">
        <v>132</v>
      </c>
      <c r="B45" s="273">
        <f>vollstationäre_Pflege_Anl.A_D_E!H68</f>
        <v>0</v>
      </c>
      <c r="C45" s="269"/>
      <c r="D45" s="269"/>
      <c r="E45" s="426"/>
      <c r="F45" s="426"/>
      <c r="G45" s="426"/>
      <c r="H45" s="426"/>
      <c r="I45" s="269"/>
      <c r="J45" s="426"/>
      <c r="K45" s="426"/>
      <c r="L45" s="269"/>
      <c r="M45" s="269"/>
      <c r="N45" s="269"/>
      <c r="O45" s="269"/>
      <c r="P45" s="269"/>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c r="AN45" s="426"/>
      <c r="AO45" s="426"/>
      <c r="AP45" s="426"/>
    </row>
    <row r="46" spans="1:42" s="270" customFormat="1" outlineLevel="1" x14ac:dyDescent="0.2">
      <c r="A46" s="269" t="s">
        <v>133</v>
      </c>
      <c r="B46" s="273">
        <f>vollstationäre_Pflege_Anl.A_D_E!H69</f>
        <v>0</v>
      </c>
      <c r="C46" s="269"/>
      <c r="D46" s="269"/>
      <c r="E46" s="426"/>
      <c r="F46" s="426"/>
      <c r="G46" s="426"/>
      <c r="H46" s="426"/>
      <c r="I46" s="269"/>
      <c r="J46" s="426"/>
      <c r="K46" s="426"/>
      <c r="L46" s="269"/>
      <c r="M46" s="269"/>
      <c r="N46" s="269"/>
      <c r="O46" s="269"/>
      <c r="P46" s="269"/>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row>
    <row r="47" spans="1:42" outlineLevel="1" x14ac:dyDescent="0.2">
      <c r="A47" s="271" t="s">
        <v>82</v>
      </c>
      <c r="B47" s="269"/>
      <c r="C47" s="269"/>
      <c r="D47" s="269"/>
      <c r="E47" s="426"/>
      <c r="F47" s="426"/>
      <c r="G47" s="426"/>
      <c r="H47" s="426"/>
      <c r="I47" s="426"/>
      <c r="J47" s="426"/>
      <c r="K47" s="426"/>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row>
    <row r="48" spans="1:42" outlineLevel="1" x14ac:dyDescent="0.2">
      <c r="A48" s="281" t="s">
        <v>143</v>
      </c>
      <c r="B48" s="269"/>
      <c r="C48" s="269"/>
      <c r="D48" s="269"/>
      <c r="E48" s="426"/>
      <c r="F48" s="426"/>
      <c r="G48" s="426"/>
      <c r="H48" s="426"/>
      <c r="I48" s="426"/>
      <c r="J48" s="426"/>
      <c r="K48" s="426"/>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row>
    <row r="49" spans="1:5" outlineLevel="1" x14ac:dyDescent="0.2">
      <c r="A49" s="266" t="s">
        <v>144</v>
      </c>
      <c r="B49" s="275">
        <f>vollstationäre_Pflege_Anl.A_D_E!H14</f>
        <v>0</v>
      </c>
    </row>
    <row r="50" spans="1:5" outlineLevel="1" x14ac:dyDescent="0.2">
      <c r="A50" s="266" t="s">
        <v>134</v>
      </c>
      <c r="B50" s="275">
        <f>SUM(vollstationäre_Pflege_Anl.A_D_E!J85)</f>
        <v>0</v>
      </c>
    </row>
    <row r="51" spans="1:5" outlineLevel="1" x14ac:dyDescent="0.2">
      <c r="A51" s="266" t="s">
        <v>135</v>
      </c>
      <c r="B51" s="275">
        <f>SUM(vollstationäre_Pflege_Anl.A_D_E!J95)</f>
        <v>0</v>
      </c>
    </row>
    <row r="52" spans="1:5" outlineLevel="1" x14ac:dyDescent="0.2">
      <c r="A52" s="266" t="s">
        <v>136</v>
      </c>
      <c r="B52" s="275">
        <f>SUM(vollstationäre_Pflege_Anl.A_D_E!J105)</f>
        <v>0</v>
      </c>
    </row>
    <row r="53" spans="1:5" outlineLevel="1" x14ac:dyDescent="0.2">
      <c r="A53" s="266" t="s">
        <v>118</v>
      </c>
      <c r="B53" s="276">
        <f>SUM(vollstationäre_Pflege_Anl.A_D_E!E20)</f>
        <v>0</v>
      </c>
      <c r="C53" s="276">
        <f>SUM(vollstationäre_Pflege_Anl.A_D_E!D90)</f>
        <v>0</v>
      </c>
      <c r="E53" s="276">
        <f>SUM(vollstationäre_Pflege_Anl.A_D_E!D110)</f>
        <v>0</v>
      </c>
    </row>
    <row r="54" spans="1:5" outlineLevel="1" x14ac:dyDescent="0.2">
      <c r="A54" s="266" t="s">
        <v>119</v>
      </c>
      <c r="B54" s="276">
        <f>SUM(vollstationäre_Pflege_Anl.A_D_E!E21)</f>
        <v>0</v>
      </c>
      <c r="C54" s="276">
        <f>SUM(vollstationäre_Pflege_Anl.A_D_E!E90)</f>
        <v>0</v>
      </c>
      <c r="E54" s="276">
        <f>SUM(vollstationäre_Pflege_Anl.A_D_E!E110)</f>
        <v>0</v>
      </c>
    </row>
    <row r="55" spans="1:5" outlineLevel="1" x14ac:dyDescent="0.2">
      <c r="A55" s="266" t="s">
        <v>120</v>
      </c>
      <c r="B55" s="276">
        <f>SUM(vollstationäre_Pflege_Anl.A_D_E!E22)</f>
        <v>0</v>
      </c>
      <c r="C55" s="276">
        <f>SUM(vollstationäre_Pflege_Anl.A_D_E!F90)</f>
        <v>0</v>
      </c>
      <c r="D55" s="276">
        <f>SUM(vollstationäre_Pflege_Anl.A_D_E!D100)</f>
        <v>0</v>
      </c>
      <c r="E55" s="276">
        <f>SUM(vollstationäre_Pflege_Anl.A_D_E!F110)</f>
        <v>0</v>
      </c>
    </row>
    <row r="56" spans="1:5" outlineLevel="1" x14ac:dyDescent="0.2">
      <c r="A56" s="266" t="s">
        <v>121</v>
      </c>
      <c r="B56" s="276">
        <f>SUM(vollstationäre_Pflege_Anl.A_D_E!E23)</f>
        <v>0</v>
      </c>
      <c r="C56" s="276">
        <f>SUM(vollstationäre_Pflege_Anl.A_D_E!G90)</f>
        <v>0</v>
      </c>
      <c r="D56" s="276">
        <f>SUM(vollstationäre_Pflege_Anl.A_D_E!E100)</f>
        <v>0</v>
      </c>
      <c r="E56" s="276">
        <f>SUM(vollstationäre_Pflege_Anl.A_D_E!G110)</f>
        <v>0</v>
      </c>
    </row>
    <row r="57" spans="1:5" outlineLevel="1" x14ac:dyDescent="0.2">
      <c r="A57" s="266" t="s">
        <v>122</v>
      </c>
      <c r="B57" s="276">
        <f>SUM(vollstationäre_Pflege_Anl.A_D_E!E24)</f>
        <v>0</v>
      </c>
      <c r="C57" s="276">
        <f>SUM(vollstationäre_Pflege_Anl.A_D_E!H90)</f>
        <v>0</v>
      </c>
      <c r="D57" s="276">
        <f>SUM(vollstationäre_Pflege_Anl.A_D_E!F100)</f>
        <v>0</v>
      </c>
      <c r="E57" s="276">
        <f>SUM(vollstationäre_Pflege_Anl.A_D_E!H110)</f>
        <v>0</v>
      </c>
    </row>
    <row r="58" spans="1:5" outlineLevel="1" x14ac:dyDescent="0.2">
      <c r="A58" s="268" t="s">
        <v>234</v>
      </c>
      <c r="B58" s="477"/>
    </row>
    <row r="59" spans="1:5" outlineLevel="1" x14ac:dyDescent="0.2">
      <c r="A59" s="264" t="s">
        <v>104</v>
      </c>
      <c r="B59" s="274">
        <f>'Anlage 3 Personal nach §113c'!F15</f>
        <v>0</v>
      </c>
    </row>
    <row r="60" spans="1:5" outlineLevel="1" x14ac:dyDescent="0.2">
      <c r="A60" s="264" t="s">
        <v>126</v>
      </c>
      <c r="B60" s="274">
        <f>'Anlage 3 Personal nach §113c'!F28</f>
        <v>0</v>
      </c>
    </row>
    <row r="61" spans="1:5" outlineLevel="1" x14ac:dyDescent="0.2">
      <c r="A61" s="264" t="s">
        <v>127</v>
      </c>
      <c r="B61" s="274">
        <f>'Anlage 3 Personal nach §113c'!F40</f>
        <v>0</v>
      </c>
    </row>
    <row r="62" spans="1:5" outlineLevel="1" x14ac:dyDescent="0.2">
      <c r="A62" s="268" t="s">
        <v>241</v>
      </c>
      <c r="B62" s="477"/>
    </row>
    <row r="63" spans="1:5" outlineLevel="1" x14ac:dyDescent="0.2">
      <c r="A63" s="264" t="s">
        <v>104</v>
      </c>
      <c r="B63" s="274" t="str">
        <f>'Anlage 3 Personal nach §113c'!F14</f>
        <v/>
      </c>
    </row>
    <row r="64" spans="1:5" outlineLevel="1" x14ac:dyDescent="0.2">
      <c r="A64" s="264" t="s">
        <v>126</v>
      </c>
      <c r="B64" s="274" t="str">
        <f>'Anlage 3 Personal nach §113c'!F27</f>
        <v/>
      </c>
    </row>
    <row r="65" spans="1:11" outlineLevel="1" x14ac:dyDescent="0.2">
      <c r="A65" s="264" t="s">
        <v>127</v>
      </c>
      <c r="B65" s="274" t="str">
        <f>'Anlage 3 Personal nach §113c'!F39</f>
        <v/>
      </c>
    </row>
    <row r="66" spans="1:11" outlineLevel="1" x14ac:dyDescent="0.2">
      <c r="A66" s="278" t="s">
        <v>233</v>
      </c>
      <c r="B66" s="446">
        <f>vollstationäre_Pflege_Anl.A_D_E!J58</f>
        <v>0</v>
      </c>
      <c r="C66" s="265"/>
      <c r="D66" s="265"/>
      <c r="H66" s="264"/>
      <c r="I66" s="264"/>
      <c r="J66" s="264"/>
      <c r="K66" s="264"/>
    </row>
    <row r="67" spans="1:11" outlineLevel="1" x14ac:dyDescent="0.2">
      <c r="A67" s="271" t="s">
        <v>239</v>
      </c>
      <c r="B67" s="273">
        <f>vollstationäre_Pflege_Anl.A_D_E!F68</f>
        <v>0</v>
      </c>
      <c r="E67" s="264"/>
    </row>
    <row r="68" spans="1:11" outlineLevel="1" x14ac:dyDescent="0.2">
      <c r="A68" s="271" t="s">
        <v>240</v>
      </c>
      <c r="B68" s="273">
        <f>vollstationäre_Pflege_Anl.A_D_E!J68</f>
        <v>0</v>
      </c>
      <c r="E68" s="264"/>
    </row>
    <row r="69" spans="1:11" outlineLevel="1" x14ac:dyDescent="0.2">
      <c r="A69" s="271" t="s">
        <v>272</v>
      </c>
      <c r="E69" s="264"/>
      <c r="F69" s="264"/>
      <c r="G69" s="264"/>
      <c r="H69" s="264"/>
      <c r="I69" s="264"/>
      <c r="J69" s="264"/>
      <c r="K69" s="264"/>
    </row>
    <row r="70" spans="1:11" outlineLevel="1" x14ac:dyDescent="0.2">
      <c r="A70" s="264" t="s">
        <v>161</v>
      </c>
      <c r="B70" s="478" t="e">
        <f>IF('Anlage 2_Selbstauskunft '!D13&gt;=5%,"ja","nein")</f>
        <v>#VALUE!</v>
      </c>
      <c r="E70" s="264"/>
      <c r="F70" s="264"/>
      <c r="G70" s="264"/>
      <c r="H70" s="264"/>
      <c r="I70" s="264"/>
      <c r="J70" s="264"/>
      <c r="K70" s="264"/>
    </row>
    <row r="71" spans="1:11" x14ac:dyDescent="0.2">
      <c r="A71" s="264" t="s">
        <v>162</v>
      </c>
      <c r="B71" s="478" t="e">
        <f>IF('Anlage 2_Selbstauskunft '!D14&gt;=5%,"ja","nein")</f>
        <v>#VALUE!</v>
      </c>
      <c r="E71" s="264"/>
      <c r="F71" s="264"/>
      <c r="G71" s="264"/>
      <c r="H71" s="264"/>
      <c r="I71" s="264"/>
      <c r="J71" s="264"/>
      <c r="K71" s="264"/>
    </row>
    <row r="72" spans="1:11" x14ac:dyDescent="0.2">
      <c r="A72" s="264" t="s">
        <v>163</v>
      </c>
      <c r="B72" s="478" t="e">
        <f>IF('Anlage 2_Selbstauskunft '!D15&gt;=5%,"ja","nein")</f>
        <v>#VALUE!</v>
      </c>
      <c r="E72" s="264"/>
      <c r="F72" s="264"/>
      <c r="G72" s="264"/>
      <c r="H72" s="264"/>
      <c r="I72" s="264"/>
      <c r="J72" s="264"/>
      <c r="K72" s="264"/>
    </row>
    <row r="73" spans="1:11" x14ac:dyDescent="0.2">
      <c r="A73" s="264" t="s">
        <v>164</v>
      </c>
      <c r="B73" s="478" t="e">
        <f>IF('Anlage 2_Selbstauskunft '!D16&gt;=5%,"ja","nein")</f>
        <v>#VALUE!</v>
      </c>
      <c r="E73" s="264"/>
      <c r="F73" s="264"/>
      <c r="G73" s="264"/>
      <c r="H73" s="264"/>
      <c r="I73" s="264"/>
      <c r="J73" s="264"/>
      <c r="K73" s="264"/>
    </row>
    <row r="74" spans="1:11" x14ac:dyDescent="0.2">
      <c r="A74" s="264" t="s">
        <v>165</v>
      </c>
      <c r="B74" s="478" t="e">
        <f>IF('Anlage 2_Selbstauskunft '!D17&gt;=5%,"ja","nein")</f>
        <v>#VALUE!</v>
      </c>
      <c r="E74" s="264"/>
      <c r="F74" s="264"/>
      <c r="G74" s="264"/>
      <c r="H74" s="264"/>
      <c r="I74" s="264"/>
      <c r="J74" s="264"/>
      <c r="K74" s="264"/>
    </row>
    <row r="75" spans="1:11" x14ac:dyDescent="0.2">
      <c r="A75" s="264" t="s">
        <v>166</v>
      </c>
      <c r="B75" s="478" t="e">
        <f>IF('Anlage 2_Selbstauskunft '!D18&gt;=5%,"ja","nein")</f>
        <v>#VALUE!</v>
      </c>
      <c r="E75" s="264"/>
      <c r="F75" s="264"/>
      <c r="G75" s="264"/>
      <c r="H75" s="264"/>
      <c r="I75" s="264"/>
      <c r="J75" s="264"/>
      <c r="K75" s="264"/>
    </row>
    <row r="76" spans="1:11" x14ac:dyDescent="0.2">
      <c r="A76" s="264" t="s">
        <v>273</v>
      </c>
      <c r="B76" s="478" t="e">
        <f>IF('Anlage 2_Selbstauskunft '!D19&gt;=5%,"ja","nein")</f>
        <v>#VALUE!</v>
      </c>
      <c r="E76" s="264"/>
      <c r="F76" s="264"/>
      <c r="G76" s="264"/>
      <c r="H76" s="264"/>
      <c r="I76" s="264"/>
      <c r="J76" s="264"/>
      <c r="K76" s="264"/>
    </row>
    <row r="77" spans="1:11" x14ac:dyDescent="0.2">
      <c r="A77" s="264" t="s">
        <v>168</v>
      </c>
      <c r="B77" s="478" t="e">
        <f>IF('Anlage 2_Selbstauskunft '!D20&gt;=5%,"ja","nein")</f>
        <v>#VALUE!</v>
      </c>
      <c r="E77" s="264"/>
      <c r="F77" s="264"/>
      <c r="G77" s="264"/>
      <c r="H77" s="264"/>
      <c r="I77" s="264"/>
      <c r="J77" s="264"/>
      <c r="K77" s="264"/>
    </row>
    <row r="78" spans="1:11" x14ac:dyDescent="0.2">
      <c r="A78" s="264" t="s">
        <v>274</v>
      </c>
      <c r="B78" s="478" t="e">
        <f>IF('Anlage 2_Selbstauskunft '!D24&gt;=5%,"ja","nein")</f>
        <v>#VALUE!</v>
      </c>
      <c r="E78" s="264"/>
      <c r="F78" s="264"/>
      <c r="G78" s="264"/>
      <c r="H78" s="264"/>
      <c r="I78" s="264"/>
      <c r="J78" s="264"/>
      <c r="K78" s="264"/>
    </row>
    <row r="79" spans="1:11" outlineLevel="1" x14ac:dyDescent="0.2">
      <c r="E79" s="264"/>
    </row>
    <row r="80" spans="1:11" x14ac:dyDescent="0.2">
      <c r="E80" s="264"/>
    </row>
    <row r="81" spans="1:16" x14ac:dyDescent="0.2">
      <c r="E81" s="264"/>
    </row>
    <row r="82" spans="1:16" x14ac:dyDescent="0.2">
      <c r="E82" s="264"/>
    </row>
    <row r="83" spans="1:16" x14ac:dyDescent="0.2">
      <c r="E83" s="264"/>
    </row>
    <row r="84" spans="1:16" x14ac:dyDescent="0.2">
      <c r="E84" s="264"/>
    </row>
    <row r="85" spans="1:16" s="265" customFormat="1" x14ac:dyDescent="0.2">
      <c r="A85" s="264"/>
      <c r="B85" s="264"/>
      <c r="C85" s="264"/>
      <c r="D85" s="264"/>
      <c r="E85" s="264"/>
      <c r="L85" s="264"/>
      <c r="M85" s="264"/>
      <c r="N85" s="264"/>
      <c r="O85" s="264"/>
      <c r="P85" s="264"/>
    </row>
    <row r="86" spans="1:16" s="265" customFormat="1" x14ac:dyDescent="0.2">
      <c r="A86" s="264"/>
      <c r="B86" s="264"/>
      <c r="C86" s="264"/>
      <c r="D86" s="264"/>
      <c r="E86" s="264"/>
      <c r="L86" s="264"/>
      <c r="M86" s="264"/>
      <c r="N86" s="264"/>
      <c r="O86" s="264"/>
      <c r="P86" s="264"/>
    </row>
    <row r="87" spans="1:16" s="265" customFormat="1" x14ac:dyDescent="0.2">
      <c r="A87" s="264"/>
      <c r="B87" s="264"/>
      <c r="C87" s="264"/>
      <c r="D87" s="264"/>
      <c r="E87" s="264"/>
      <c r="L87" s="264"/>
      <c r="M87" s="264"/>
      <c r="N87" s="264"/>
      <c r="O87" s="264"/>
      <c r="P87" s="264"/>
    </row>
    <row r="88" spans="1:16" s="265" customFormat="1" x14ac:dyDescent="0.2">
      <c r="A88" s="264"/>
      <c r="B88" s="264"/>
      <c r="C88" s="264"/>
      <c r="D88" s="264"/>
      <c r="E88" s="264"/>
      <c r="L88" s="264"/>
      <c r="M88" s="264"/>
      <c r="N88" s="264"/>
      <c r="O88" s="264"/>
      <c r="P88" s="264"/>
    </row>
    <row r="89" spans="1:16" s="265" customFormat="1" x14ac:dyDescent="0.2">
      <c r="A89" s="264"/>
      <c r="B89" s="264"/>
      <c r="C89" s="264"/>
      <c r="D89" s="264"/>
      <c r="E89" s="264"/>
      <c r="L89" s="264"/>
      <c r="M89" s="264"/>
      <c r="N89" s="264"/>
      <c r="O89" s="264"/>
      <c r="P89" s="264"/>
    </row>
    <row r="90" spans="1:16" s="265" customFormat="1" x14ac:dyDescent="0.2">
      <c r="A90" s="264"/>
      <c r="B90" s="264"/>
      <c r="C90" s="264"/>
      <c r="D90" s="264"/>
      <c r="E90" s="264"/>
      <c r="L90" s="264"/>
      <c r="M90" s="264"/>
      <c r="N90" s="264"/>
      <c r="O90" s="264"/>
      <c r="P90" s="264"/>
    </row>
    <row r="91" spans="1:16" s="265" customFormat="1" x14ac:dyDescent="0.2">
      <c r="A91" s="264"/>
      <c r="B91" s="264"/>
      <c r="C91" s="264"/>
      <c r="D91" s="264"/>
      <c r="E91" s="264"/>
      <c r="L91" s="264"/>
      <c r="M91" s="264"/>
      <c r="N91" s="264"/>
      <c r="O91" s="264"/>
      <c r="P91" s="264"/>
    </row>
    <row r="92" spans="1:16" s="265" customFormat="1" x14ac:dyDescent="0.2">
      <c r="A92" s="264"/>
      <c r="B92" s="264"/>
      <c r="C92" s="264"/>
      <c r="D92" s="264"/>
      <c r="E92" s="264"/>
      <c r="L92" s="264"/>
      <c r="M92" s="264"/>
      <c r="N92" s="264"/>
      <c r="O92" s="264"/>
      <c r="P92" s="264"/>
    </row>
    <row r="93" spans="1:16" s="265" customFormat="1" x14ac:dyDescent="0.2">
      <c r="A93" s="264"/>
      <c r="B93" s="264"/>
      <c r="C93" s="264"/>
      <c r="D93" s="264"/>
      <c r="E93" s="264"/>
      <c r="L93" s="264"/>
      <c r="M93" s="264"/>
      <c r="N93" s="264"/>
      <c r="O93" s="264"/>
      <c r="P93" s="264"/>
    </row>
    <row r="94" spans="1:16" s="265" customFormat="1" x14ac:dyDescent="0.2">
      <c r="A94" s="264"/>
      <c r="B94" s="264"/>
      <c r="C94" s="264"/>
      <c r="D94" s="264"/>
      <c r="E94" s="264"/>
      <c r="L94" s="264"/>
      <c r="M94" s="264"/>
      <c r="N94" s="264"/>
      <c r="O94" s="264"/>
      <c r="P94" s="264"/>
    </row>
    <row r="95" spans="1:16" s="265" customFormat="1" x14ac:dyDescent="0.2">
      <c r="A95" s="264"/>
      <c r="B95" s="264"/>
      <c r="C95" s="264"/>
      <c r="D95" s="264"/>
      <c r="E95" s="264"/>
      <c r="L95" s="264"/>
      <c r="M95" s="264"/>
      <c r="N95" s="264"/>
      <c r="O95" s="264"/>
      <c r="P95" s="264"/>
    </row>
    <row r="96" spans="1:16" s="265" customFormat="1" x14ac:dyDescent="0.2">
      <c r="A96" s="264"/>
      <c r="B96" s="264"/>
      <c r="C96" s="264"/>
      <c r="D96" s="264"/>
      <c r="E96" s="264"/>
      <c r="L96" s="264"/>
      <c r="M96" s="264"/>
      <c r="N96" s="264"/>
      <c r="O96" s="264"/>
      <c r="P96" s="264"/>
    </row>
    <row r="97" spans="1:16" s="265" customFormat="1" x14ac:dyDescent="0.2">
      <c r="A97" s="264"/>
      <c r="B97" s="264"/>
      <c r="C97" s="264"/>
      <c r="D97" s="264"/>
      <c r="E97" s="264"/>
      <c r="L97" s="264"/>
      <c r="M97" s="264"/>
      <c r="N97" s="264"/>
      <c r="O97" s="264"/>
      <c r="P97" s="264"/>
    </row>
    <row r="98" spans="1:16" s="265" customFormat="1" x14ac:dyDescent="0.2">
      <c r="A98" s="264"/>
      <c r="B98" s="264"/>
      <c r="C98" s="264"/>
      <c r="D98" s="264"/>
      <c r="E98" s="264"/>
      <c r="L98" s="264"/>
      <c r="M98" s="264"/>
      <c r="N98" s="264"/>
      <c r="O98" s="264"/>
      <c r="P98" s="264"/>
    </row>
    <row r="99" spans="1:16" s="265" customFormat="1" x14ac:dyDescent="0.2">
      <c r="A99" s="264"/>
      <c r="B99" s="264"/>
      <c r="C99" s="264"/>
      <c r="D99" s="264"/>
      <c r="E99" s="264"/>
      <c r="L99" s="264"/>
      <c r="M99" s="264"/>
      <c r="N99" s="264"/>
      <c r="O99" s="264"/>
      <c r="P99" s="264"/>
    </row>
    <row r="100" spans="1:16" s="265" customFormat="1" x14ac:dyDescent="0.2">
      <c r="A100" s="264"/>
      <c r="B100" s="264"/>
      <c r="C100" s="264"/>
      <c r="D100" s="264"/>
      <c r="E100" s="264"/>
      <c r="L100" s="264"/>
      <c r="M100" s="264"/>
      <c r="N100" s="264"/>
      <c r="O100" s="264"/>
      <c r="P100" s="264"/>
    </row>
    <row r="101" spans="1:16" s="265" customFormat="1" x14ac:dyDescent="0.2">
      <c r="A101" s="264"/>
      <c r="B101" s="264"/>
      <c r="C101" s="264"/>
      <c r="D101" s="264"/>
      <c r="E101" s="264"/>
      <c r="L101" s="264"/>
      <c r="M101" s="264"/>
      <c r="N101" s="264"/>
      <c r="O101" s="264"/>
      <c r="P101" s="264"/>
    </row>
    <row r="102" spans="1:16" s="265" customFormat="1" x14ac:dyDescent="0.2">
      <c r="A102" s="264"/>
      <c r="B102" s="264"/>
      <c r="C102" s="264"/>
      <c r="D102" s="264"/>
      <c r="E102" s="264"/>
      <c r="L102" s="264"/>
      <c r="M102" s="264"/>
      <c r="N102" s="264"/>
      <c r="O102" s="264"/>
      <c r="P102" s="264"/>
    </row>
    <row r="103" spans="1:16" s="265" customFormat="1" x14ac:dyDescent="0.2">
      <c r="A103" s="264"/>
      <c r="B103" s="264"/>
      <c r="C103" s="264"/>
      <c r="D103" s="264"/>
      <c r="E103" s="264"/>
      <c r="L103" s="264"/>
      <c r="M103" s="264"/>
      <c r="N103" s="264"/>
      <c r="O103" s="264"/>
      <c r="P103" s="264"/>
    </row>
    <row r="104" spans="1:16" s="265" customFormat="1" x14ac:dyDescent="0.2">
      <c r="A104" s="264"/>
      <c r="B104" s="264"/>
      <c r="C104" s="264"/>
      <c r="D104" s="264"/>
      <c r="E104" s="264"/>
      <c r="L104" s="264"/>
      <c r="M104" s="264"/>
      <c r="N104" s="264"/>
      <c r="O104" s="264"/>
      <c r="P104" s="264"/>
    </row>
  </sheetData>
  <sheetProtection algorithmName="SHA-512" hashValue="XIrLw7olRoAW+5VnBNe8cIwi1nSNegy+XmD6LdEMM4iXKmEuGDgaGL7uIu9bcfxnfJqtNM7WvCd/pvrfihY/ag==" saltValue="t7c03yT9HlNG2wYKvCfCMQ==" spinCount="100000" sheet="1" objects="1" scenarios="1"/>
  <pageMargins left="0.7" right="0.7" top="0.78740157499999996" bottom="0.78740157499999996" header="0.3" footer="0.3"/>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F173"/>
  <sheetViews>
    <sheetView showGridLines="0" tabSelected="1" view="pageBreakPreview" topLeftCell="A40" zoomScaleNormal="100" zoomScaleSheetLayoutView="100" workbookViewId="0">
      <selection activeCell="I45" sqref="I45:J45"/>
    </sheetView>
  </sheetViews>
  <sheetFormatPr baseColWidth="10" defaultRowHeight="14.25" x14ac:dyDescent="0.2"/>
  <cols>
    <col min="1" max="2" width="8.75" customWidth="1"/>
    <col min="3" max="3" width="8.125" customWidth="1"/>
    <col min="4" max="4" width="15.5" customWidth="1"/>
    <col min="5" max="5" width="14" customWidth="1"/>
    <col min="6" max="6" width="13.875" customWidth="1"/>
    <col min="7" max="7" width="17.125" customWidth="1"/>
    <col min="8" max="8" width="19.5" customWidth="1"/>
    <col min="9" max="9" width="12.375" customWidth="1"/>
    <col min="12" max="12" width="40.125" customWidth="1"/>
  </cols>
  <sheetData>
    <row r="1" spans="1:21" s="1" customFormat="1" ht="37.5" customHeight="1" x14ac:dyDescent="0.2">
      <c r="A1" s="570" t="s">
        <v>236</v>
      </c>
      <c r="B1" s="571"/>
      <c r="C1" s="571"/>
      <c r="D1" s="571"/>
      <c r="E1" s="571"/>
      <c r="F1" s="571"/>
      <c r="G1" s="571"/>
      <c r="H1" s="571"/>
      <c r="I1" s="571"/>
      <c r="J1" s="571"/>
      <c r="K1" s="572"/>
      <c r="L1" s="247"/>
      <c r="M1" s="221"/>
      <c r="N1" s="4"/>
    </row>
    <row r="2" spans="1:21" s="1" customFormat="1" ht="14.25" customHeight="1" x14ac:dyDescent="0.2">
      <c r="A2" s="593" t="s">
        <v>91</v>
      </c>
      <c r="B2" s="593"/>
      <c r="C2" s="593"/>
      <c r="D2" s="593"/>
      <c r="E2" s="593"/>
      <c r="F2" s="593"/>
      <c r="G2" s="593"/>
      <c r="H2" s="593"/>
      <c r="I2" s="710" t="s">
        <v>243</v>
      </c>
      <c r="J2" s="710"/>
      <c r="K2" s="710"/>
      <c r="L2" s="222"/>
      <c r="M2" s="4"/>
      <c r="N2" s="4"/>
      <c r="R2" s="246" t="s">
        <v>95</v>
      </c>
    </row>
    <row r="3" spans="1:21" s="1" customFormat="1" ht="6.75" customHeight="1" x14ac:dyDescent="0.2">
      <c r="A3" s="228"/>
      <c r="B3" s="228"/>
      <c r="C3" s="228"/>
      <c r="D3" s="228"/>
      <c r="E3" s="228"/>
      <c r="F3" s="228"/>
      <c r="G3" s="228"/>
      <c r="H3" s="228"/>
      <c r="I3" s="710"/>
      <c r="J3" s="710"/>
      <c r="K3" s="710"/>
      <c r="L3" s="4"/>
      <c r="M3" s="4"/>
      <c r="N3" s="4"/>
      <c r="P3" s="223"/>
      <c r="R3" s="246"/>
    </row>
    <row r="4" spans="1:21" s="229" customFormat="1" ht="61.5" customHeight="1" x14ac:dyDescent="0.2">
      <c r="A4" s="711" t="s">
        <v>235</v>
      </c>
      <c r="B4" s="712"/>
      <c r="C4" s="712"/>
      <c r="D4" s="712"/>
      <c r="E4" s="712"/>
      <c r="F4" s="712"/>
      <c r="G4" s="712"/>
      <c r="H4" s="713"/>
      <c r="I4" s="710"/>
      <c r="J4" s="710"/>
      <c r="K4" s="710"/>
      <c r="P4" s="223"/>
      <c r="R4" s="246"/>
    </row>
    <row r="5" spans="1:21" s="19" customFormat="1" ht="19.5" customHeight="1" x14ac:dyDescent="0.2">
      <c r="A5" s="727" t="s">
        <v>259</v>
      </c>
      <c r="B5" s="728"/>
      <c r="C5" s="728"/>
      <c r="D5" s="728"/>
      <c r="E5" s="728"/>
      <c r="F5" s="728"/>
      <c r="G5" s="728"/>
      <c r="H5" s="729"/>
      <c r="I5" s="63"/>
      <c r="J5" s="63"/>
      <c r="K5" s="714"/>
      <c r="L5" s="715"/>
      <c r="M5" s="469"/>
    </row>
    <row r="6" spans="1:21" s="19" customFormat="1" ht="24" customHeight="1" x14ac:dyDescent="0.2">
      <c r="A6" s="716" t="s">
        <v>0</v>
      </c>
      <c r="B6" s="717"/>
      <c r="C6" s="717"/>
      <c r="D6" s="718"/>
      <c r="E6" s="719"/>
      <c r="F6" s="719"/>
      <c r="G6" s="719"/>
      <c r="H6" s="720"/>
      <c r="I6" s="495"/>
      <c r="J6" s="495"/>
      <c r="K6" s="63"/>
      <c r="M6" s="469"/>
      <c r="N6" s="471"/>
    </row>
    <row r="7" spans="1:21" s="19" customFormat="1" ht="27" customHeight="1" x14ac:dyDescent="0.2">
      <c r="A7" s="721" t="s">
        <v>248</v>
      </c>
      <c r="B7" s="504"/>
      <c r="C7" s="504"/>
      <c r="D7" s="722"/>
      <c r="E7" s="723"/>
      <c r="F7" s="723"/>
      <c r="G7" s="723"/>
      <c r="H7" s="724"/>
      <c r="I7" s="495"/>
      <c r="J7" s="495"/>
      <c r="K7" s="63"/>
      <c r="M7" s="469"/>
      <c r="N7" s="58"/>
    </row>
    <row r="8" spans="1:21" s="19" customFormat="1" ht="24" customHeight="1" x14ac:dyDescent="0.2">
      <c r="A8" s="725" t="s">
        <v>249</v>
      </c>
      <c r="B8" s="715"/>
      <c r="C8" s="715"/>
      <c r="D8" s="726"/>
      <c r="E8" s="723"/>
      <c r="F8" s="723"/>
      <c r="G8" s="723"/>
      <c r="H8" s="724"/>
      <c r="I8" s="495"/>
      <c r="J8" s="495"/>
      <c r="K8" s="63"/>
      <c r="M8" s="472"/>
      <c r="N8" s="473"/>
    </row>
    <row r="9" spans="1:21" s="19" customFormat="1" ht="24" customHeight="1" x14ac:dyDescent="0.2">
      <c r="A9" s="744" t="s">
        <v>2</v>
      </c>
      <c r="B9" s="504"/>
      <c r="C9" s="504"/>
      <c r="D9" s="722"/>
      <c r="E9" s="723"/>
      <c r="F9" s="723"/>
      <c r="G9" s="723"/>
      <c r="H9" s="724"/>
      <c r="I9" s="495"/>
      <c r="J9" s="495"/>
      <c r="K9" s="63"/>
      <c r="M9" s="472"/>
      <c r="N9" s="473"/>
    </row>
    <row r="10" spans="1:21" s="19" customFormat="1" ht="27" customHeight="1" x14ac:dyDescent="0.2">
      <c r="A10" s="721" t="s">
        <v>248</v>
      </c>
      <c r="B10" s="504"/>
      <c r="C10" s="504"/>
      <c r="D10" s="722"/>
      <c r="E10" s="723"/>
      <c r="F10" s="723"/>
      <c r="G10" s="723"/>
      <c r="H10" s="724"/>
      <c r="I10" s="495"/>
      <c r="J10" s="495"/>
      <c r="K10" s="63"/>
      <c r="M10" s="472"/>
      <c r="N10" s="473"/>
    </row>
    <row r="11" spans="1:21" s="19" customFormat="1" ht="24" customHeight="1" x14ac:dyDescent="0.2">
      <c r="A11" s="721" t="s">
        <v>249</v>
      </c>
      <c r="B11" s="504"/>
      <c r="C11" s="504"/>
      <c r="D11" s="726"/>
      <c r="E11" s="723"/>
      <c r="F11" s="723"/>
      <c r="G11" s="723"/>
      <c r="H11" s="724"/>
      <c r="I11" s="495"/>
      <c r="J11" s="495"/>
      <c r="K11" s="63"/>
      <c r="M11" s="472"/>
      <c r="N11" s="473"/>
    </row>
    <row r="12" spans="1:21" s="19" customFormat="1" ht="24" customHeight="1" x14ac:dyDescent="0.2">
      <c r="A12" s="721" t="s">
        <v>250</v>
      </c>
      <c r="B12" s="504"/>
      <c r="C12" s="504"/>
      <c r="D12" s="722"/>
      <c r="E12" s="723"/>
      <c r="F12" s="723"/>
      <c r="G12" s="723"/>
      <c r="H12" s="724"/>
      <c r="I12" s="495"/>
      <c r="J12" s="495"/>
      <c r="K12" s="63"/>
      <c r="M12" s="472"/>
      <c r="N12" s="473"/>
    </row>
    <row r="13" spans="1:21" s="19" customFormat="1" ht="24" customHeight="1" x14ac:dyDescent="0.2">
      <c r="A13" s="721" t="s">
        <v>251</v>
      </c>
      <c r="B13" s="504"/>
      <c r="C13" s="504"/>
      <c r="D13" s="745"/>
      <c r="E13" s="746"/>
      <c r="F13" s="746"/>
      <c r="G13" s="746"/>
      <c r="H13" s="747"/>
      <c r="I13" s="495"/>
      <c r="J13" s="495"/>
      <c r="K13" s="63"/>
      <c r="M13" s="472"/>
      <c r="N13" s="473"/>
    </row>
    <row r="14" spans="1:21" s="19" customFormat="1" ht="24" customHeight="1" x14ac:dyDescent="0.2">
      <c r="A14" s="741" t="s">
        <v>260</v>
      </c>
      <c r="B14" s="504"/>
      <c r="C14" s="504"/>
      <c r="D14" s="717"/>
      <c r="E14" s="496" t="s">
        <v>252</v>
      </c>
      <c r="F14" s="497"/>
      <c r="G14" s="498" t="s">
        <v>253</v>
      </c>
      <c r="H14" s="499">
        <f>F14</f>
        <v>0</v>
      </c>
      <c r="I14" s="732" t="s">
        <v>44</v>
      </c>
      <c r="J14" s="733"/>
      <c r="K14" s="63"/>
      <c r="M14" s="472"/>
      <c r="N14" s="473"/>
    </row>
    <row r="15" spans="1:21" s="19" customFormat="1" ht="27.75" customHeight="1" x14ac:dyDescent="0.2">
      <c r="A15" s="734" t="s">
        <v>254</v>
      </c>
      <c r="B15" s="504"/>
      <c r="C15" s="504"/>
      <c r="D15" s="504"/>
      <c r="E15" s="492">
        <v>0.95</v>
      </c>
      <c r="F15" s="474">
        <f>ROUND(F14*365*E15,2)</f>
        <v>0</v>
      </c>
      <c r="G15" s="735">
        <f>ROUND(H14*365*E15,2)</f>
        <v>0</v>
      </c>
      <c r="H15" s="736"/>
      <c r="I15" s="737"/>
      <c r="J15" s="738"/>
      <c r="K15" s="476"/>
      <c r="M15" s="475"/>
      <c r="N15" s="473"/>
    </row>
    <row r="16" spans="1:21" s="19" customFormat="1" ht="21.2" customHeight="1" x14ac:dyDescent="0.2">
      <c r="A16" s="742" t="s">
        <v>261</v>
      </c>
      <c r="B16" s="743"/>
      <c r="C16" s="743"/>
      <c r="D16" s="743"/>
      <c r="E16" s="743"/>
      <c r="F16" s="56"/>
      <c r="G16" s="739">
        <f>EDATE(F16,12)-1</f>
        <v>365</v>
      </c>
      <c r="H16" s="740"/>
      <c r="I16" s="730">
        <f>ROUND(SUM(I15*13/3),2)</f>
        <v>0</v>
      </c>
      <c r="J16" s="731"/>
      <c r="K16" s="470"/>
      <c r="M16" s="472"/>
      <c r="N16" s="473"/>
      <c r="O16" s="58"/>
      <c r="P16" s="58"/>
      <c r="Q16" s="58"/>
      <c r="U16" s="19" t="s">
        <v>255</v>
      </c>
    </row>
    <row r="17" spans="1:16" ht="16.5" customHeight="1" thickBot="1" x14ac:dyDescent="0.25">
      <c r="A17" s="594" t="s">
        <v>262</v>
      </c>
      <c r="B17" s="595"/>
      <c r="C17" s="595"/>
      <c r="D17" s="595"/>
      <c r="E17" s="595"/>
      <c r="F17" s="232"/>
      <c r="K17" s="607"/>
      <c r="L17" s="607"/>
      <c r="M17" s="607"/>
    </row>
    <row r="18" spans="1:16" s="19" customFormat="1" ht="23.25" customHeight="1" thickBot="1" x14ac:dyDescent="0.25">
      <c r="A18" s="67"/>
      <c r="B18" s="235"/>
      <c r="C18" s="235"/>
      <c r="D18" s="647" t="s">
        <v>48</v>
      </c>
      <c r="E18" s="648"/>
      <c r="F18" s="649" t="s">
        <v>49</v>
      </c>
      <c r="G18" s="650"/>
      <c r="H18" s="68"/>
      <c r="I18" s="68"/>
      <c r="J18" s="68"/>
      <c r="K18" s="69"/>
      <c r="N18"/>
      <c r="O18"/>
      <c r="P18"/>
    </row>
    <row r="19" spans="1:16" s="1" customFormat="1" ht="29.25" customHeight="1" thickBot="1" x14ac:dyDescent="0.3">
      <c r="A19" s="70"/>
      <c r="B19" s="71"/>
      <c r="C19" s="71"/>
      <c r="D19" s="288">
        <v>2024</v>
      </c>
      <c r="E19" s="72" t="s">
        <v>87</v>
      </c>
      <c r="F19" s="233" t="s">
        <v>50</v>
      </c>
      <c r="G19" s="73" t="s">
        <v>51</v>
      </c>
      <c r="H19" s="68"/>
      <c r="I19" s="74"/>
      <c r="J19" s="75"/>
      <c r="K19" s="76"/>
      <c r="L19" s="77"/>
      <c r="M19" s="77"/>
      <c r="N19"/>
      <c r="O19"/>
      <c r="P19"/>
    </row>
    <row r="20" spans="1:16" ht="25.5" customHeight="1" x14ac:dyDescent="0.25">
      <c r="A20" s="96"/>
      <c r="B20" s="96"/>
      <c r="C20" s="78">
        <v>1</v>
      </c>
      <c r="D20" s="447"/>
      <c r="E20" s="447"/>
      <c r="F20" s="79">
        <v>7.25</v>
      </c>
      <c r="G20" s="80">
        <f>ROUND(E20/F20,2)</f>
        <v>0</v>
      </c>
      <c r="H20" s="486" t="e">
        <f>ROUND(G20+I27*E20,2)</f>
        <v>#DIV/0!</v>
      </c>
      <c r="I20" s="74"/>
      <c r="J20" s="74"/>
      <c r="K20" s="81"/>
      <c r="L20" s="82"/>
      <c r="M20" s="76"/>
    </row>
    <row r="21" spans="1:16" ht="25.5" customHeight="1" x14ac:dyDescent="0.25">
      <c r="A21" s="96"/>
      <c r="B21" s="96"/>
      <c r="C21" s="78">
        <v>2</v>
      </c>
      <c r="D21" s="448"/>
      <c r="E21" s="448"/>
      <c r="F21" s="83">
        <v>3.9</v>
      </c>
      <c r="G21" s="84">
        <f>ROUND(E21/F21,2)</f>
        <v>0</v>
      </c>
      <c r="H21" s="486" t="e">
        <f>ROUND(G21+$I$27*E21,2)</f>
        <v>#DIV/0!</v>
      </c>
      <c r="I21" s="74"/>
      <c r="J21" s="74"/>
      <c r="K21" s="85"/>
      <c r="M21" s="86"/>
    </row>
    <row r="22" spans="1:16" ht="25.5" customHeight="1" x14ac:dyDescent="0.2">
      <c r="A22" s="96"/>
      <c r="B22" s="96"/>
      <c r="C22" s="78">
        <v>3</v>
      </c>
      <c r="D22" s="448"/>
      <c r="E22" s="448"/>
      <c r="F22" s="83">
        <v>2.8</v>
      </c>
      <c r="G22" s="84">
        <f>ROUND(E22/F22,2)</f>
        <v>0</v>
      </c>
      <c r="H22" s="486" t="e">
        <f t="shared" ref="H22:H24" si="0">ROUND(G22+$I$27*E22,2)</f>
        <v>#DIV/0!</v>
      </c>
      <c r="I22" s="74"/>
      <c r="J22" s="74"/>
    </row>
    <row r="23" spans="1:16" ht="25.5" customHeight="1" x14ac:dyDescent="0.2">
      <c r="A23" s="96"/>
      <c r="B23" s="96"/>
      <c r="C23" s="78">
        <v>4</v>
      </c>
      <c r="D23" s="448"/>
      <c r="E23" s="448"/>
      <c r="F23" s="83">
        <v>2.2000000000000002</v>
      </c>
      <c r="G23" s="84">
        <f>ROUND(E23/F23,2)</f>
        <v>0</v>
      </c>
      <c r="H23" s="486" t="e">
        <f>ROUND(G23+$I$27*E23,2)</f>
        <v>#DIV/0!</v>
      </c>
      <c r="I23" s="74"/>
      <c r="J23" s="74"/>
    </row>
    <row r="24" spans="1:16" ht="25.5" customHeight="1" thickBot="1" x14ac:dyDescent="0.3">
      <c r="A24" s="96"/>
      <c r="B24" s="96"/>
      <c r="C24" s="78">
        <v>5</v>
      </c>
      <c r="D24" s="449"/>
      <c r="E24" s="449"/>
      <c r="F24" s="87">
        <v>1.8</v>
      </c>
      <c r="G24" s="88">
        <f>ROUND(E24/F24,2)</f>
        <v>0</v>
      </c>
      <c r="H24" s="486" t="e">
        <f t="shared" si="0"/>
        <v>#DIV/0!</v>
      </c>
      <c r="I24" s="74"/>
      <c r="J24" s="74"/>
      <c r="M24" s="82"/>
    </row>
    <row r="25" spans="1:16" ht="16.5" customHeight="1" thickBot="1" x14ac:dyDescent="0.25">
      <c r="A25" s="89"/>
      <c r="B25" s="89"/>
      <c r="C25" s="53" t="s">
        <v>52</v>
      </c>
      <c r="D25" s="205">
        <f>ROUND(SUM(D20:D24),2)</f>
        <v>0</v>
      </c>
      <c r="E25" s="205">
        <f>ROUND(SUM(E20:E24),2)</f>
        <v>0</v>
      </c>
      <c r="F25" s="90"/>
      <c r="G25" s="102">
        <f>ROUND(SUM(G20:G24),2)</f>
        <v>0</v>
      </c>
      <c r="H25" s="487" t="e">
        <f>SUM(H20:H24)</f>
        <v>#DIV/0!</v>
      </c>
      <c r="I25" s="74"/>
      <c r="J25" s="74"/>
    </row>
    <row r="26" spans="1:16" ht="14.25" customHeight="1" x14ac:dyDescent="0.25">
      <c r="A26" s="89"/>
      <c r="B26" s="91"/>
      <c r="D26" s="485">
        <f>ROUND(SUM(D25*365),2)</f>
        <v>0</v>
      </c>
      <c r="E26" s="206" t="s">
        <v>53</v>
      </c>
      <c r="F26" s="92">
        <v>100</v>
      </c>
      <c r="G26" s="95">
        <f>ROUND(SUM(E25/F26),2)</f>
        <v>0</v>
      </c>
      <c r="H26" s="93"/>
      <c r="I26" s="101"/>
      <c r="J26" s="35"/>
      <c r="K26" s="36"/>
      <c r="M26" s="37"/>
    </row>
    <row r="27" spans="1:16" ht="15" customHeight="1" x14ac:dyDescent="0.25">
      <c r="A27" s="89"/>
      <c r="B27" s="94"/>
      <c r="C27" s="204"/>
      <c r="D27" s="204"/>
      <c r="E27" s="207" t="s">
        <v>54</v>
      </c>
      <c r="F27" s="92">
        <v>150</v>
      </c>
      <c r="G27" s="95">
        <f>ROUND(SUM(E25/F27),2)</f>
        <v>0</v>
      </c>
      <c r="H27" s="651">
        <f>SUM(G26:G28)</f>
        <v>0</v>
      </c>
      <c r="I27" s="652" t="e">
        <f>ROUND(SUM(H27/E25),4)</f>
        <v>#DIV/0!</v>
      </c>
      <c r="J27" s="35"/>
      <c r="K27" s="36"/>
      <c r="M27" s="37"/>
    </row>
    <row r="28" spans="1:16" ht="14.25" customHeight="1" x14ac:dyDescent="0.25">
      <c r="A28" s="89"/>
      <c r="B28" s="94"/>
      <c r="C28" s="204"/>
      <c r="D28" s="204"/>
      <c r="E28" s="206" t="s">
        <v>55</v>
      </c>
      <c r="F28" s="92">
        <v>150</v>
      </c>
      <c r="G28" s="95">
        <f>ROUND(SUM(E25/F28),2)</f>
        <v>0</v>
      </c>
      <c r="H28" s="651"/>
      <c r="I28" s="652"/>
      <c r="J28" s="35"/>
      <c r="K28" s="36"/>
      <c r="M28" s="37"/>
    </row>
    <row r="29" spans="1:16" ht="15" x14ac:dyDescent="0.25">
      <c r="F29" s="100"/>
      <c r="G29" s="103">
        <f>ROUND(SUM(G25+G26+G27+G28),2)</f>
        <v>0</v>
      </c>
    </row>
    <row r="30" spans="1:16" s="236" customFormat="1" ht="25.5" customHeight="1" x14ac:dyDescent="0.2">
      <c r="A30" s="255"/>
      <c r="B30" s="255"/>
      <c r="C30" s="255"/>
      <c r="D30" s="255"/>
      <c r="E30" s="688" t="s">
        <v>238</v>
      </c>
      <c r="F30" s="689"/>
      <c r="G30" s="441">
        <f>SUM('Anlage 3 Personal nach §113c'!J7)</f>
        <v>0</v>
      </c>
      <c r="H30" s="255"/>
      <c r="I30" s="255"/>
      <c r="J30" s="255"/>
    </row>
    <row r="31" spans="1:16" s="236" customFormat="1" ht="25.5" customHeight="1" thickBot="1" x14ac:dyDescent="0.25">
      <c r="A31" s="255" t="s">
        <v>263</v>
      </c>
      <c r="B31" s="255"/>
      <c r="C31" s="255"/>
      <c r="D31" s="255"/>
      <c r="E31" s="255"/>
      <c r="F31" s="255"/>
      <c r="G31" s="255"/>
      <c r="H31" s="251"/>
      <c r="I31" s="251"/>
      <c r="J31" s="251"/>
    </row>
    <row r="32" spans="1:16" ht="12.75" customHeight="1" x14ac:dyDescent="0.2">
      <c r="A32" s="701"/>
      <c r="B32" s="702"/>
      <c r="C32" s="702"/>
      <c r="D32" s="707" t="s">
        <v>100</v>
      </c>
      <c r="E32" s="632" t="s">
        <v>83</v>
      </c>
      <c r="F32" s="633"/>
      <c r="G32" s="429"/>
      <c r="H32" s="260"/>
      <c r="I32" s="260"/>
      <c r="J32" s="260"/>
    </row>
    <row r="33" spans="1:32" ht="12" customHeight="1" x14ac:dyDescent="0.2">
      <c r="A33" s="703"/>
      <c r="B33" s="704"/>
      <c r="C33" s="704"/>
      <c r="D33" s="708"/>
      <c r="E33" s="634"/>
      <c r="F33" s="635"/>
      <c r="G33" s="431"/>
      <c r="H33" s="252"/>
      <c r="I33" s="252"/>
      <c r="J33" s="252"/>
    </row>
    <row r="34" spans="1:32" ht="10.5" customHeight="1" x14ac:dyDescent="0.2">
      <c r="A34" s="703"/>
      <c r="B34" s="704"/>
      <c r="C34" s="704"/>
      <c r="D34" s="709"/>
      <c r="E34" s="636" t="s">
        <v>84</v>
      </c>
      <c r="F34" s="637"/>
      <c r="G34" s="432"/>
      <c r="H34" s="252"/>
      <c r="I34" s="252"/>
      <c r="J34" s="252"/>
      <c r="K34" s="47"/>
    </row>
    <row r="35" spans="1:32" ht="12.75" customHeight="1" thickBot="1" x14ac:dyDescent="0.25">
      <c r="A35" s="705"/>
      <c r="B35" s="706"/>
      <c r="C35" s="706"/>
      <c r="D35" s="641">
        <f>SUM(D19)</f>
        <v>2024</v>
      </c>
      <c r="E35" s="642"/>
      <c r="F35" s="643"/>
      <c r="G35" s="430"/>
      <c r="H35" s="252"/>
      <c r="I35" s="252"/>
      <c r="J35" s="252"/>
      <c r="K35" s="249"/>
    </row>
    <row r="36" spans="1:32" s="1" customFormat="1" ht="12.75" customHeight="1" x14ac:dyDescent="0.2">
      <c r="A36" s="663" t="s">
        <v>101</v>
      </c>
      <c r="B36" s="664"/>
      <c r="C36" s="664"/>
      <c r="D36" s="450"/>
      <c r="E36" s="665"/>
      <c r="F36" s="666"/>
      <c r="G36" s="433"/>
      <c r="H36" s="252"/>
      <c r="I36" s="252"/>
      <c r="J36" s="252"/>
      <c r="K36" s="610"/>
    </row>
    <row r="37" spans="1:32" s="1" customFormat="1" ht="12.75" customHeight="1" x14ac:dyDescent="0.2">
      <c r="A37" s="680" t="s">
        <v>102</v>
      </c>
      <c r="B37" s="681"/>
      <c r="C37" s="681"/>
      <c r="D37" s="451"/>
      <c r="E37" s="665"/>
      <c r="F37" s="666"/>
      <c r="G37" s="433"/>
      <c r="H37" s="252"/>
      <c r="I37" s="252"/>
      <c r="J37" s="252"/>
      <c r="K37" s="610"/>
    </row>
    <row r="38" spans="1:32" s="1" customFormat="1" ht="12.75" customHeight="1" x14ac:dyDescent="0.2">
      <c r="A38" s="596" t="s">
        <v>103</v>
      </c>
      <c r="B38" s="597"/>
      <c r="C38" s="597"/>
      <c r="D38" s="451"/>
      <c r="E38" s="665"/>
      <c r="F38" s="666"/>
      <c r="G38" s="433"/>
      <c r="H38" s="253"/>
      <c r="I38" s="254"/>
      <c r="J38" s="254"/>
      <c r="K38" s="4"/>
    </row>
    <row r="39" spans="1:32" s="1" customFormat="1" ht="39.75" customHeight="1" x14ac:dyDescent="0.2">
      <c r="A39" s="598" t="s">
        <v>104</v>
      </c>
      <c r="B39" s="599"/>
      <c r="C39" s="599"/>
      <c r="D39" s="452"/>
      <c r="E39" s="505"/>
      <c r="F39" s="506"/>
      <c r="G39" s="433"/>
      <c r="H39" s="253"/>
      <c r="I39" s="254"/>
      <c r="J39" s="254"/>
      <c r="K39" s="250"/>
    </row>
    <row r="40" spans="1:32" s="1" customFormat="1" ht="34.5" customHeight="1" x14ac:dyDescent="0.2">
      <c r="A40" s="600" t="s">
        <v>105</v>
      </c>
      <c r="B40" s="601"/>
      <c r="C40" s="601"/>
      <c r="D40" s="453"/>
      <c r="E40" s="505"/>
      <c r="F40" s="506"/>
      <c r="G40" s="433"/>
      <c r="H40" s="256"/>
      <c r="I40" s="657"/>
      <c r="J40" s="658"/>
      <c r="K40" s="48"/>
    </row>
    <row r="41" spans="1:32" s="1" customFormat="1" ht="34.5" customHeight="1" x14ac:dyDescent="0.2">
      <c r="A41" s="600" t="s">
        <v>106</v>
      </c>
      <c r="B41" s="601"/>
      <c r="C41" s="601"/>
      <c r="D41" s="453"/>
      <c r="E41" s="505"/>
      <c r="F41" s="506"/>
      <c r="G41" s="433"/>
      <c r="H41" s="257"/>
      <c r="I41" s="257"/>
      <c r="J41" s="257"/>
      <c r="K41" s="48"/>
    </row>
    <row r="42" spans="1:32" s="1" customFormat="1" ht="27" customHeight="1" x14ac:dyDescent="0.2">
      <c r="A42" s="503" t="s">
        <v>275</v>
      </c>
      <c r="B42" s="504"/>
      <c r="C42" s="504"/>
      <c r="D42" s="479"/>
      <c r="E42" s="505"/>
      <c r="F42" s="506"/>
      <c r="G42" s="481"/>
      <c r="H42" s="482"/>
      <c r="I42" s="501"/>
      <c r="J42" s="502"/>
      <c r="K42" s="48"/>
      <c r="M42" s="480"/>
    </row>
    <row r="43" spans="1:32" s="1" customFormat="1" ht="27" customHeight="1" x14ac:dyDescent="0.2">
      <c r="A43" s="503" t="s">
        <v>276</v>
      </c>
      <c r="B43" s="504"/>
      <c r="C43" s="504"/>
      <c r="D43" s="479"/>
      <c r="E43" s="505"/>
      <c r="F43" s="506"/>
      <c r="G43" s="481"/>
      <c r="H43" s="482"/>
      <c r="I43" s="501"/>
      <c r="J43" s="502"/>
      <c r="K43" s="48"/>
      <c r="M43" s="480"/>
    </row>
    <row r="44" spans="1:32" s="1" customFormat="1" ht="27" customHeight="1" x14ac:dyDescent="0.2">
      <c r="A44" s="503" t="s">
        <v>277</v>
      </c>
      <c r="B44" s="504"/>
      <c r="C44" s="504"/>
      <c r="D44" s="479"/>
      <c r="E44" s="505"/>
      <c r="F44" s="506"/>
      <c r="G44" s="481"/>
      <c r="H44" s="482"/>
      <c r="I44" s="501"/>
      <c r="J44" s="502"/>
      <c r="K44" s="48"/>
      <c r="M44" s="480"/>
    </row>
    <row r="45" spans="1:32" s="1" customFormat="1" ht="23.25" customHeight="1" x14ac:dyDescent="0.2">
      <c r="A45" s="682" t="s">
        <v>107</v>
      </c>
      <c r="B45" s="683"/>
      <c r="C45" s="683"/>
      <c r="D45" s="435"/>
      <c r="E45" s="667"/>
      <c r="F45" s="668"/>
      <c r="G45" s="433"/>
      <c r="H45" s="253"/>
      <c r="I45" s="656"/>
      <c r="J45" s="656"/>
      <c r="K45" s="48"/>
    </row>
    <row r="46" spans="1:32" s="1" customFormat="1" ht="87.75" customHeight="1" thickBot="1" x14ac:dyDescent="0.25">
      <c r="A46" s="684" t="s">
        <v>256</v>
      </c>
      <c r="B46" s="685"/>
      <c r="C46" s="685"/>
      <c r="D46" s="484"/>
      <c r="E46" s="669"/>
      <c r="F46" s="670"/>
      <c r="G46" s="433"/>
      <c r="H46" s="256"/>
      <c r="I46" s="656"/>
      <c r="J46" s="656"/>
    </row>
    <row r="47" spans="1:32" s="1" customFormat="1" ht="36" customHeight="1" thickBot="1" x14ac:dyDescent="0.25">
      <c r="A47" s="686" t="s">
        <v>108</v>
      </c>
      <c r="B47" s="687"/>
      <c r="C47" s="687"/>
      <c r="D47" s="483">
        <f>ROUND(SUM(D36:D44),2)</f>
        <v>0</v>
      </c>
      <c r="E47" s="639">
        <f>ROUND(SUM(E36:F46),2)</f>
        <v>0</v>
      </c>
      <c r="F47" s="640"/>
      <c r="G47" s="434"/>
      <c r="H47" s="259"/>
      <c r="I47" s="259"/>
      <c r="J47" s="259"/>
    </row>
    <row r="48" spans="1:32" s="19" customFormat="1" ht="25.5" customHeight="1" x14ac:dyDescent="0.2">
      <c r="A48" s="659" t="s">
        <v>88</v>
      </c>
      <c r="B48" s="659"/>
      <c r="C48" s="659"/>
      <c r="D48" s="659"/>
      <c r="E48" s="659"/>
      <c r="F48" s="659"/>
      <c r="G48" s="659"/>
      <c r="H48" s="258"/>
      <c r="I48" s="57"/>
      <c r="J48" s="57"/>
      <c r="K48" s="57"/>
      <c r="L48" s="638"/>
      <c r="M48" s="63"/>
      <c r="N48" s="63"/>
      <c r="O48" s="62"/>
      <c r="P48" s="62"/>
      <c r="Q48" s="63"/>
      <c r="R48" s="63"/>
      <c r="S48" s="63"/>
      <c r="T48" s="63"/>
      <c r="U48" s="63"/>
      <c r="V48" s="63"/>
      <c r="W48" s="63"/>
      <c r="AF48" s="18"/>
    </row>
    <row r="49" spans="1:23" ht="5.25" customHeight="1" x14ac:dyDescent="0.2">
      <c r="A49" s="604"/>
      <c r="B49" s="604"/>
      <c r="C49" s="604"/>
      <c r="D49" s="604"/>
      <c r="E49" s="604"/>
      <c r="F49" s="604"/>
      <c r="G49" s="604"/>
      <c r="H49" s="604"/>
      <c r="J49" s="44"/>
      <c r="K49" s="44"/>
      <c r="L49" s="638"/>
      <c r="M49" s="47"/>
      <c r="N49" s="47"/>
      <c r="O49" s="47"/>
      <c r="P49" s="47"/>
      <c r="Q49" s="47"/>
      <c r="R49" s="47"/>
      <c r="S49" s="47"/>
      <c r="T49" s="47"/>
      <c r="U49" s="61"/>
      <c r="V49" s="47"/>
      <c r="W49" s="47"/>
    </row>
    <row r="50" spans="1:23" ht="25.5" customHeight="1" x14ac:dyDescent="0.2">
      <c r="A50" s="660" t="s">
        <v>264</v>
      </c>
      <c r="B50" s="661"/>
      <c r="C50" s="661"/>
      <c r="D50" s="662"/>
      <c r="E50" s="59" t="s">
        <v>45</v>
      </c>
      <c r="F50" s="59" t="s">
        <v>46</v>
      </c>
      <c r="G50" s="605" t="s">
        <v>47</v>
      </c>
      <c r="H50" s="606"/>
      <c r="I50" s="16"/>
      <c r="J50" s="15"/>
      <c r="K50" s="15"/>
      <c r="L50" s="4"/>
      <c r="M50" s="47"/>
      <c r="N50" s="47"/>
      <c r="O50" s="47"/>
      <c r="P50" s="47"/>
      <c r="Q50" s="64"/>
      <c r="R50" s="65"/>
      <c r="S50" s="47"/>
      <c r="T50" s="66"/>
      <c r="U50" s="61"/>
      <c r="V50" s="47"/>
      <c r="W50" s="47"/>
    </row>
    <row r="51" spans="1:23" ht="22.9" customHeight="1" x14ac:dyDescent="0.2">
      <c r="A51" s="602" t="s">
        <v>90</v>
      </c>
      <c r="B51" s="602"/>
      <c r="C51" s="602"/>
      <c r="D51" s="602"/>
      <c r="E51" s="493">
        <v>33.67</v>
      </c>
      <c r="F51" s="208">
        <f>ROUND(SUM(E51*I16),2)</f>
        <v>0</v>
      </c>
      <c r="G51" s="213">
        <f>ROUND(SUM(F51*12),2)</f>
        <v>0</v>
      </c>
      <c r="H51" s="60"/>
      <c r="I51" s="16"/>
      <c r="J51" s="15"/>
      <c r="K51" s="15"/>
      <c r="L51" s="47"/>
      <c r="M51" s="99"/>
      <c r="N51" s="47"/>
      <c r="O51" s="47"/>
      <c r="P51" s="47"/>
      <c r="Q51" s="64"/>
      <c r="R51" s="65"/>
      <c r="S51" s="47"/>
      <c r="T51" s="66"/>
      <c r="U51" s="61"/>
      <c r="V51" s="47"/>
      <c r="W51" s="47"/>
    </row>
    <row r="52" spans="1:23" ht="17.25" customHeight="1" x14ac:dyDescent="0.25">
      <c r="A52" s="603" t="s">
        <v>145</v>
      </c>
      <c r="B52" s="603"/>
      <c r="C52" s="603"/>
      <c r="D52" s="603"/>
      <c r="E52" s="653">
        <v>5.0900000000000001E-2</v>
      </c>
      <c r="F52" s="654"/>
      <c r="G52" s="654"/>
      <c r="H52" s="655"/>
      <c r="I52" s="230"/>
      <c r="J52" s="15"/>
      <c r="K52" s="15"/>
      <c r="L52" s="47"/>
      <c r="M52" s="47"/>
      <c r="N52" s="47"/>
      <c r="O52" s="47"/>
      <c r="P52" s="47"/>
      <c r="Q52" s="64"/>
      <c r="R52" s="65"/>
      <c r="S52" s="47"/>
      <c r="T52" s="66"/>
      <c r="U52" s="61"/>
      <c r="V52" s="47"/>
      <c r="W52" s="47"/>
    </row>
    <row r="53" spans="1:23" ht="17.25" customHeight="1" x14ac:dyDescent="0.25">
      <c r="A53" s="603" t="s">
        <v>146</v>
      </c>
      <c r="B53" s="603"/>
      <c r="C53" s="603"/>
      <c r="D53" s="603"/>
      <c r="E53" s="653">
        <v>2.5499999999999998E-2</v>
      </c>
      <c r="F53" s="654"/>
      <c r="G53" s="654"/>
      <c r="H53" s="655"/>
      <c r="I53" s="230"/>
      <c r="J53" s="15"/>
      <c r="K53" s="15"/>
      <c r="L53" s="47"/>
      <c r="M53" s="47"/>
      <c r="N53" s="47"/>
      <c r="O53" s="47"/>
      <c r="P53" s="47"/>
      <c r="Q53" s="64"/>
      <c r="R53" s="65"/>
      <c r="S53" s="47"/>
      <c r="T53" s="66"/>
      <c r="U53" s="61"/>
      <c r="V53" s="47"/>
      <c r="W53" s="47"/>
    </row>
    <row r="54" spans="1:23" ht="7.5" customHeight="1" x14ac:dyDescent="0.2">
      <c r="A54" s="231"/>
      <c r="B54" s="231"/>
      <c r="C54" s="231"/>
      <c r="D54" s="231"/>
      <c r="E54" s="231"/>
      <c r="F54" s="231"/>
      <c r="G54" s="231"/>
      <c r="H54" s="231"/>
      <c r="I54" s="16"/>
      <c r="J54" s="15"/>
      <c r="K54" s="15"/>
      <c r="L54" s="47"/>
      <c r="M54" s="47"/>
      <c r="N54" s="47"/>
      <c r="O54" s="47"/>
      <c r="P54" s="47"/>
      <c r="Q54" s="64"/>
      <c r="R54" s="65"/>
      <c r="S54" s="47"/>
      <c r="T54" s="66"/>
      <c r="U54" s="61"/>
      <c r="V54" s="47"/>
      <c r="W54" s="47"/>
    </row>
    <row r="55" spans="1:23" s="1" customFormat="1" ht="12" customHeight="1" thickBot="1" x14ac:dyDescent="0.25">
      <c r="A55" s="2"/>
      <c r="B55" s="2"/>
      <c r="C55" s="2"/>
      <c r="D55" s="2"/>
      <c r="E55" s="2"/>
      <c r="F55" s="2"/>
      <c r="G55" s="2"/>
      <c r="H55" s="2"/>
      <c r="I55" s="2"/>
      <c r="J55" s="3"/>
      <c r="K55" s="3"/>
      <c r="L55" s="4"/>
      <c r="M55" s="4"/>
      <c r="N55" s="4"/>
    </row>
    <row r="56" spans="1:23" s="1" customFormat="1" ht="31.5" customHeight="1" thickBot="1" x14ac:dyDescent="0.25">
      <c r="A56" s="690" t="s">
        <v>25</v>
      </c>
      <c r="B56" s="691"/>
      <c r="C56" s="694" t="s">
        <v>56</v>
      </c>
      <c r="D56" s="573" t="s">
        <v>57</v>
      </c>
      <c r="E56" s="575" t="s">
        <v>58</v>
      </c>
      <c r="F56" s="577" t="s">
        <v>237</v>
      </c>
      <c r="G56" s="578"/>
      <c r="J56" s="583" t="s">
        <v>93</v>
      </c>
      <c r="K56" s="584"/>
      <c r="L56" s="4"/>
      <c r="M56" s="4"/>
      <c r="N56" s="4"/>
    </row>
    <row r="57" spans="1:23" ht="26.25" customHeight="1" thickBot="1" x14ac:dyDescent="0.3">
      <c r="A57" s="692"/>
      <c r="B57" s="693"/>
      <c r="C57" s="574"/>
      <c r="D57" s="574"/>
      <c r="E57" s="576"/>
      <c r="F57" s="104" t="s">
        <v>59</v>
      </c>
      <c r="G57" s="105" t="s">
        <v>60</v>
      </c>
      <c r="J57" s="585"/>
      <c r="K57" s="586"/>
      <c r="L57" s="47"/>
      <c r="M57" s="242" t="s">
        <v>99</v>
      </c>
      <c r="N57" s="97"/>
      <c r="O57" s="220" t="s">
        <v>94</v>
      </c>
      <c r="P57" s="214"/>
      <c r="Q57" s="215">
        <v>1</v>
      </c>
      <c r="R57" s="216">
        <v>20</v>
      </c>
      <c r="S57" s="240"/>
    </row>
    <row r="58" spans="1:23" ht="17.25" customHeight="1" thickBot="1" x14ac:dyDescent="0.3">
      <c r="A58" s="579">
        <v>1</v>
      </c>
      <c r="B58" s="580"/>
      <c r="C58" s="106">
        <f>SUM(E20)</f>
        <v>0</v>
      </c>
      <c r="D58" s="287">
        <f>ROUND(C58*365*95%,2)</f>
        <v>0</v>
      </c>
      <c r="E58" s="489" t="e">
        <f>SUM(H20)</f>
        <v>#DIV/0!</v>
      </c>
      <c r="F58" s="107" t="e">
        <f>ROUND(E58*$G$51,2)</f>
        <v>#DIV/0!</v>
      </c>
      <c r="G58" s="108" t="e">
        <f>IF(F58=0,"",F58/D58)</f>
        <v>#DIV/0!</v>
      </c>
      <c r="J58" s="587"/>
      <c r="K58" s="588"/>
      <c r="L58" s="47"/>
      <c r="M58" s="98"/>
      <c r="N58" s="47"/>
      <c r="O58" s="494">
        <v>27.13</v>
      </c>
      <c r="P58" s="218">
        <f>R57</f>
        <v>20</v>
      </c>
      <c r="Q58" s="217">
        <f>ROUND(P58*365*R58,2)</f>
        <v>6935</v>
      </c>
      <c r="R58" s="507">
        <v>0.95</v>
      </c>
      <c r="S58" s="508"/>
    </row>
    <row r="59" spans="1:23" ht="13.5" customHeight="1" thickBot="1" x14ac:dyDescent="0.25">
      <c r="A59" s="579">
        <v>2</v>
      </c>
      <c r="B59" s="580"/>
      <c r="C59" s="106">
        <f>SUM(E21)</f>
        <v>0</v>
      </c>
      <c r="D59" s="287">
        <f>ROUND(C59*365*95%,2)</f>
        <v>0</v>
      </c>
      <c r="E59" s="489" t="e">
        <f>SUM(H21)</f>
        <v>#DIV/0!</v>
      </c>
      <c r="F59" s="107" t="e">
        <f t="shared" ref="F59:F62" si="1">ROUND(E59*$G$51,2)</f>
        <v>#DIV/0!</v>
      </c>
      <c r="G59" s="108" t="e">
        <f>ROUND(F59/D59+'Anlage 3 Personal nach §113c'!$K$5,2)</f>
        <v>#DIV/0!</v>
      </c>
      <c r="H59" s="386"/>
      <c r="J59" s="589"/>
      <c r="K59" s="590"/>
      <c r="L59" s="47"/>
      <c r="M59" s="608"/>
      <c r="N59" s="609"/>
      <c r="O59" s="241"/>
      <c r="P59" s="226"/>
      <c r="Q59" s="241"/>
      <c r="R59" s="226"/>
      <c r="S59" s="227"/>
    </row>
    <row r="60" spans="1:23" ht="13.5" customHeight="1" thickBot="1" x14ac:dyDescent="0.25">
      <c r="A60" s="579">
        <v>3</v>
      </c>
      <c r="B60" s="580"/>
      <c r="C60" s="106">
        <f>SUM(E22)</f>
        <v>0</v>
      </c>
      <c r="D60" s="287">
        <f t="shared" ref="D60:D62" si="2">ROUND(C60*365*95%,2)</f>
        <v>0</v>
      </c>
      <c r="E60" s="489" t="e">
        <f>SUM(H22)</f>
        <v>#DIV/0!</v>
      </c>
      <c r="F60" s="107" t="e">
        <f t="shared" si="1"/>
        <v>#DIV/0!</v>
      </c>
      <c r="G60" s="108" t="e">
        <f>ROUND(F60/D60+'Anlage 3 Personal nach §113c'!$K$5,2)</f>
        <v>#DIV/0!</v>
      </c>
      <c r="J60" s="591" t="e">
        <f>ROUND(IF(J58="x",O58*I16*12/Q58,""),2)</f>
        <v>#VALUE!</v>
      </c>
      <c r="K60" s="592"/>
      <c r="L60" s="47"/>
      <c r="M60" s="47"/>
      <c r="N60" s="47"/>
    </row>
    <row r="61" spans="1:23" ht="15" customHeight="1" thickBot="1" x14ac:dyDescent="0.25">
      <c r="A61" s="579">
        <v>4</v>
      </c>
      <c r="B61" s="580"/>
      <c r="C61" s="106">
        <f>SUM(E23)</f>
        <v>0</v>
      </c>
      <c r="D61" s="287">
        <f t="shared" si="2"/>
        <v>0</v>
      </c>
      <c r="E61" s="489" t="e">
        <f>SUM(H23)</f>
        <v>#DIV/0!</v>
      </c>
      <c r="F61" s="107" t="e">
        <f t="shared" si="1"/>
        <v>#DIV/0!</v>
      </c>
      <c r="G61" s="108" t="e">
        <f>ROUND(F61/D61+'Anlage 3 Personal nach §113c'!$K$5,2)</f>
        <v>#DIV/0!</v>
      </c>
      <c r="J61" s="509" t="e">
        <f>ROUND(SUM(J60*30.42),2)</f>
        <v>#VALUE!</v>
      </c>
      <c r="K61" s="510"/>
      <c r="L61" s="47"/>
      <c r="M61" s="47"/>
      <c r="N61" s="47"/>
    </row>
    <row r="62" spans="1:23" ht="15" customHeight="1" thickBot="1" x14ac:dyDescent="0.25">
      <c r="A62" s="581">
        <v>5</v>
      </c>
      <c r="B62" s="582"/>
      <c r="C62" s="106">
        <f>SUM(E24)</f>
        <v>0</v>
      </c>
      <c r="D62" s="287">
        <f t="shared" si="2"/>
        <v>0</v>
      </c>
      <c r="E62" s="489" t="e">
        <f>SUM(H24)</f>
        <v>#DIV/0!</v>
      </c>
      <c r="F62" s="107" t="e">
        <f t="shared" si="1"/>
        <v>#DIV/0!</v>
      </c>
      <c r="G62" s="108" t="e">
        <f>ROUND(F62/D62+'Anlage 3 Personal nach §113c'!$K$5,2)</f>
        <v>#DIV/0!</v>
      </c>
      <c r="L62" s="243"/>
      <c r="M62" s="47"/>
      <c r="N62" s="47"/>
    </row>
    <row r="63" spans="1:23" s="19" customFormat="1" ht="24.75" customHeight="1" thickBot="1" x14ac:dyDescent="0.25">
      <c r="A63" s="695" t="s">
        <v>52</v>
      </c>
      <c r="B63" s="696"/>
      <c r="C63" s="109">
        <f>ROUND(SUM(C58:C62),2)</f>
        <v>0</v>
      </c>
      <c r="D63" s="110">
        <f>ROUND(SUM(D58:D62),2)</f>
        <v>0</v>
      </c>
      <c r="E63" s="490" t="e">
        <f>ROUND(SUM(E58:E62),2)</f>
        <v>#DIV/0!</v>
      </c>
      <c r="F63" s="209" t="e">
        <f>ROUND(SUM(F58:F62),2)</f>
        <v>#DIV/0!</v>
      </c>
      <c r="G63" s="210" t="e">
        <f>ROUND(SUM(F63/E63),2)</f>
        <v>#DIV/0!</v>
      </c>
      <c r="H63" s="74"/>
      <c r="I63" s="74"/>
      <c r="J63" s="20"/>
      <c r="K63" s="20"/>
      <c r="L63" s="63"/>
      <c r="M63" s="63"/>
      <c r="N63" s="244"/>
      <c r="O63" s="111"/>
    </row>
    <row r="64" spans="1:23" ht="18" customHeight="1" x14ac:dyDescent="0.2">
      <c r="A64" s="202"/>
      <c r="B64" s="112"/>
      <c r="C64" s="112"/>
      <c r="D64" s="113"/>
      <c r="E64" s="113"/>
      <c r="F64" s="113"/>
      <c r="G64" s="113"/>
      <c r="H64" s="203"/>
      <c r="I64" s="2"/>
      <c r="J64" s="2"/>
      <c r="K64" s="2"/>
      <c r="L64" s="47"/>
      <c r="M64" s="47"/>
      <c r="N64" s="47"/>
      <c r="O64" s="47"/>
    </row>
    <row r="65" spans="1:19" ht="17.25" customHeight="1" x14ac:dyDescent="0.2">
      <c r="A65" s="671" t="s">
        <v>265</v>
      </c>
      <c r="B65" s="672"/>
      <c r="C65" s="673"/>
      <c r="D65" s="199" t="s">
        <v>83</v>
      </c>
      <c r="E65" s="529" t="s">
        <v>86</v>
      </c>
      <c r="F65" s="511" t="s">
        <v>98</v>
      </c>
      <c r="G65" s="644" t="s">
        <v>266</v>
      </c>
      <c r="H65" s="199" t="s">
        <v>83</v>
      </c>
      <c r="I65" s="529" t="s">
        <v>86</v>
      </c>
      <c r="J65" s="511" t="s">
        <v>98</v>
      </c>
      <c r="K65" s="2"/>
      <c r="L65" s="47"/>
      <c r="M65" s="47"/>
      <c r="N65" s="47"/>
    </row>
    <row r="66" spans="1:19" ht="17.25" customHeight="1" x14ac:dyDescent="0.2">
      <c r="A66" s="674"/>
      <c r="B66" s="675"/>
      <c r="C66" s="676"/>
      <c r="D66" s="248">
        <f>SUM(D19)</f>
        <v>2024</v>
      </c>
      <c r="E66" s="530"/>
      <c r="F66" s="512"/>
      <c r="G66" s="645"/>
      <c r="H66" s="200">
        <f>SUM(D19)</f>
        <v>2024</v>
      </c>
      <c r="I66" s="530"/>
      <c r="J66" s="512"/>
      <c r="K66" s="2"/>
      <c r="L66" s="47"/>
      <c r="M66" s="47"/>
      <c r="N66" s="47"/>
    </row>
    <row r="67" spans="1:19" ht="13.5" customHeight="1" x14ac:dyDescent="0.25">
      <c r="A67" s="677"/>
      <c r="B67" s="678"/>
      <c r="C67" s="679"/>
      <c r="D67" s="201" t="s">
        <v>84</v>
      </c>
      <c r="E67" s="54" t="s">
        <v>84</v>
      </c>
      <c r="F67" s="290"/>
      <c r="G67" s="646"/>
      <c r="H67" s="201" t="s">
        <v>84</v>
      </c>
      <c r="I67" s="201" t="s">
        <v>84</v>
      </c>
      <c r="J67" s="294" t="s">
        <v>149</v>
      </c>
      <c r="K67" s="2"/>
      <c r="L67" s="47"/>
      <c r="M67" s="47"/>
      <c r="N67" s="47"/>
      <c r="Q67" s="237" t="s">
        <v>96</v>
      </c>
      <c r="S67">
        <v>2024</v>
      </c>
    </row>
    <row r="68" spans="1:19" ht="30" customHeight="1" x14ac:dyDescent="0.2">
      <c r="A68" s="697" t="s">
        <v>92</v>
      </c>
      <c r="B68" s="698"/>
      <c r="C68" s="699"/>
      <c r="D68" s="665"/>
      <c r="E68" s="700" t="e">
        <f>ROUND(SUM(D68/D26),2)</f>
        <v>#DIV/0!</v>
      </c>
      <c r="F68" s="531"/>
      <c r="G68" s="291" t="s">
        <v>148</v>
      </c>
      <c r="H68" s="454"/>
      <c r="I68" s="455" t="e">
        <f>ROUND(SUM(H68/D26),2)</f>
        <v>#DIV/0!</v>
      </c>
      <c r="J68" s="535"/>
      <c r="K68" s="2"/>
      <c r="L68" s="47"/>
      <c r="M68" s="47"/>
      <c r="N68" s="47"/>
      <c r="Q68" s="237" t="s">
        <v>97</v>
      </c>
    </row>
    <row r="69" spans="1:19" ht="40.5" customHeight="1" x14ac:dyDescent="0.2">
      <c r="A69" s="533" t="s">
        <v>85</v>
      </c>
      <c r="B69" s="534"/>
      <c r="C69" s="534"/>
      <c r="D69" s="665"/>
      <c r="E69" s="700"/>
      <c r="F69" s="532"/>
      <c r="G69" s="291" t="s">
        <v>147</v>
      </c>
      <c r="H69" s="454"/>
      <c r="I69" s="455" t="e">
        <f>ROUND(SUM(H69/D26),2)</f>
        <v>#DIV/0!</v>
      </c>
      <c r="J69" s="536"/>
      <c r="K69" s="2"/>
      <c r="L69" s="47"/>
      <c r="M69" s="47"/>
      <c r="N69" s="47"/>
      <c r="Q69" s="237"/>
    </row>
    <row r="70" spans="1:19" ht="24.75" customHeight="1" x14ac:dyDescent="0.2">
      <c r="A70" s="537" t="s">
        <v>88</v>
      </c>
      <c r="B70" s="537"/>
      <c r="C70" s="537"/>
      <c r="D70" s="537"/>
      <c r="E70" s="537"/>
      <c r="F70" s="537"/>
      <c r="G70" s="538"/>
      <c r="H70" s="428">
        <f>ROUND(SUM(H68:H69),2)</f>
        <v>0</v>
      </c>
      <c r="I70" s="456" t="e">
        <f>ROUND(SUM(H70/D26),2)</f>
        <v>#DIV/0!</v>
      </c>
      <c r="K70" s="2"/>
      <c r="L70" s="47"/>
      <c r="M70" s="47"/>
      <c r="N70" s="47"/>
      <c r="O70" s="47"/>
    </row>
    <row r="71" spans="1:19" ht="12" customHeight="1" x14ac:dyDescent="0.2">
      <c r="A71" s="292"/>
      <c r="B71" s="292"/>
      <c r="C71" s="292"/>
      <c r="D71" s="292"/>
      <c r="E71" s="292"/>
      <c r="F71" s="292"/>
      <c r="G71" s="292"/>
      <c r="H71" s="289"/>
      <c r="I71" s="293"/>
      <c r="K71" s="2"/>
      <c r="L71" s="47"/>
      <c r="M71" s="47"/>
      <c r="N71" s="47"/>
      <c r="O71" s="47"/>
    </row>
    <row r="72" spans="1:19" s="19" customFormat="1" ht="64.5" customHeight="1" x14ac:dyDescent="0.2">
      <c r="A72" s="515" t="s">
        <v>89</v>
      </c>
      <c r="B72" s="515"/>
      <c r="C72" s="515"/>
      <c r="D72" s="515"/>
      <c r="E72" s="515"/>
      <c r="F72" s="515"/>
      <c r="G72" s="515"/>
      <c r="H72" s="515"/>
      <c r="I72" s="515"/>
      <c r="J72" s="193"/>
      <c r="K72" s="193"/>
      <c r="L72" s="63"/>
      <c r="M72" s="63"/>
      <c r="N72" s="63"/>
    </row>
    <row r="73" spans="1:19" s="19" customFormat="1" ht="27.75" customHeight="1" x14ac:dyDescent="0.2">
      <c r="A73" s="114"/>
      <c r="B73" s="115"/>
      <c r="C73" s="17" t="s">
        <v>27</v>
      </c>
      <c r="D73" s="116" t="e">
        <f>ROUND(SUM(E145),2)</f>
        <v>#DIV/0!</v>
      </c>
      <c r="E73" s="115"/>
      <c r="F73" s="516" t="s">
        <v>19</v>
      </c>
      <c r="G73" s="517"/>
      <c r="H73" s="212">
        <f>ROUND(SUM(F77*100/40),2)</f>
        <v>0</v>
      </c>
      <c r="I73" s="115"/>
      <c r="J73" s="115"/>
      <c r="K73" s="115"/>
      <c r="L73" s="63"/>
      <c r="M73" s="63"/>
      <c r="N73" s="63"/>
      <c r="Q73" s="523"/>
      <c r="R73" s="523"/>
      <c r="S73" s="523"/>
    </row>
    <row r="74" spans="1:19" s="19" customFormat="1" ht="7.5" customHeight="1" thickBot="1" x14ac:dyDescent="0.25">
      <c r="A74" s="114"/>
      <c r="B74" s="114"/>
      <c r="C74" s="117"/>
      <c r="D74" s="117"/>
      <c r="E74" s="118"/>
      <c r="F74" s="115"/>
      <c r="G74" s="115"/>
      <c r="H74" s="115"/>
      <c r="I74" s="115"/>
      <c r="J74" s="115"/>
      <c r="K74" s="115"/>
      <c r="L74" s="63"/>
      <c r="M74" s="63"/>
      <c r="N74" s="63"/>
    </row>
    <row r="75" spans="1:19" s="19" customFormat="1" ht="15" customHeight="1" x14ac:dyDescent="0.2">
      <c r="A75" s="524" t="s">
        <v>25</v>
      </c>
      <c r="B75" s="525"/>
      <c r="C75" s="119" t="s">
        <v>20</v>
      </c>
      <c r="D75" s="518" t="s">
        <v>6</v>
      </c>
      <c r="E75" s="519"/>
      <c r="F75" s="120" t="s">
        <v>5</v>
      </c>
      <c r="G75" s="121" t="s">
        <v>7</v>
      </c>
      <c r="H75" s="520" t="s">
        <v>21</v>
      </c>
      <c r="I75" s="520"/>
      <c r="J75" s="115"/>
      <c r="K75" s="115"/>
      <c r="L75" s="63"/>
      <c r="M75" s="63"/>
      <c r="N75" s="63"/>
    </row>
    <row r="76" spans="1:19" s="19" customFormat="1" ht="24" customHeight="1" x14ac:dyDescent="0.2">
      <c r="A76" s="526"/>
      <c r="B76" s="527"/>
      <c r="C76" s="122" t="s">
        <v>22</v>
      </c>
      <c r="D76" s="123" t="s">
        <v>23</v>
      </c>
      <c r="E76" s="124">
        <v>0.6</v>
      </c>
      <c r="F76" s="125">
        <v>0.4</v>
      </c>
      <c r="G76" s="126"/>
      <c r="H76" s="521" t="s">
        <v>24</v>
      </c>
      <c r="I76" s="521"/>
      <c r="J76" s="115"/>
      <c r="K76" s="115"/>
      <c r="L76" s="63"/>
      <c r="M76" s="63"/>
      <c r="N76" s="63"/>
    </row>
    <row r="77" spans="1:19" s="19" customFormat="1" ht="15" customHeight="1" x14ac:dyDescent="0.2">
      <c r="A77" s="513">
        <v>1</v>
      </c>
      <c r="B77" s="514"/>
      <c r="C77" s="408" t="e">
        <f>ROUND(SUM(C78*78%),2)</f>
        <v>#DIV/0!</v>
      </c>
      <c r="D77" s="127" t="e">
        <f>ROUND(C77-E77,2)</f>
        <v>#DIV/0!</v>
      </c>
      <c r="E77" s="285">
        <f>ROUND(SUM(H73-F77),2)</f>
        <v>0</v>
      </c>
      <c r="F77" s="129">
        <f>ROUND(SUM(J68*Kontrollkästchen1)+J68,2)</f>
        <v>0</v>
      </c>
      <c r="G77" s="30">
        <f>ROUND(SUM(F68*E53)+F68,2)</f>
        <v>0</v>
      </c>
      <c r="H77" s="522" t="e">
        <f>ROUND(IF(D77="","",SUM(D77:G77)),2)</f>
        <v>#DIV/0!</v>
      </c>
      <c r="I77" s="522"/>
      <c r="J77" s="211"/>
      <c r="K77" s="211"/>
      <c r="L77" s="528"/>
      <c r="M77" s="528"/>
      <c r="N77" s="63"/>
      <c r="P77" s="128"/>
    </row>
    <row r="78" spans="1:19" s="19" customFormat="1" ht="15" customHeight="1" x14ac:dyDescent="0.2">
      <c r="A78" s="513">
        <v>2</v>
      </c>
      <c r="B78" s="514"/>
      <c r="C78" s="409" t="e">
        <f>ROUND(SUM(D73+F138)/$D$136,2)</f>
        <v>#DIV/0!</v>
      </c>
      <c r="D78" s="127" t="e">
        <f t="shared" ref="D78:D81" si="3">ROUND(C78-E78,2)</f>
        <v>#DIV/0!</v>
      </c>
      <c r="E78" s="285">
        <f>SUM(E77)</f>
        <v>0</v>
      </c>
      <c r="F78" s="129">
        <f>SUM(F77)</f>
        <v>0</v>
      </c>
      <c r="G78" s="30">
        <f>SUM(G77)</f>
        <v>0</v>
      </c>
      <c r="H78" s="522" t="e">
        <f t="shared" ref="H78:H81" si="4">ROUND(IF(D78="","",SUM(D78:G78)),2)</f>
        <v>#DIV/0!</v>
      </c>
      <c r="I78" s="522"/>
      <c r="J78" s="282"/>
      <c r="K78" s="115"/>
      <c r="L78" s="63"/>
      <c r="M78" s="63"/>
      <c r="N78" s="63"/>
    </row>
    <row r="79" spans="1:19" s="19" customFormat="1" ht="15" customHeight="1" x14ac:dyDescent="0.2">
      <c r="A79" s="513">
        <v>3</v>
      </c>
      <c r="B79" s="514"/>
      <c r="C79" s="409" t="e">
        <f>ROUND(SUM(D73+F139)/D136,2)</f>
        <v>#DIV/0!</v>
      </c>
      <c r="D79" s="127" t="e">
        <f t="shared" si="3"/>
        <v>#DIV/0!</v>
      </c>
      <c r="E79" s="285">
        <f>SUM(E77)</f>
        <v>0</v>
      </c>
      <c r="F79" s="129">
        <f>SUM(F77)</f>
        <v>0</v>
      </c>
      <c r="G79" s="30">
        <f>SUM(G77)</f>
        <v>0</v>
      </c>
      <c r="H79" s="522" t="e">
        <f t="shared" si="4"/>
        <v>#DIV/0!</v>
      </c>
      <c r="I79" s="522"/>
      <c r="J79" s="115"/>
      <c r="K79" s="115"/>
      <c r="L79" s="63"/>
      <c r="M79" s="63"/>
      <c r="N79" s="63"/>
    </row>
    <row r="80" spans="1:19" s="19" customFormat="1" ht="15" customHeight="1" x14ac:dyDescent="0.2">
      <c r="A80" s="513">
        <v>4</v>
      </c>
      <c r="B80" s="514"/>
      <c r="C80" s="409" t="e">
        <f>ROUND(SUM(D73+F140)/D136,2)</f>
        <v>#DIV/0!</v>
      </c>
      <c r="D80" s="127" t="e">
        <f t="shared" si="3"/>
        <v>#DIV/0!</v>
      </c>
      <c r="E80" s="285">
        <f>SUM(E77)</f>
        <v>0</v>
      </c>
      <c r="F80" s="129">
        <f>SUM(F77)</f>
        <v>0</v>
      </c>
      <c r="G80" s="30">
        <f>SUM(G77)</f>
        <v>0</v>
      </c>
      <c r="H80" s="522" t="e">
        <f t="shared" si="4"/>
        <v>#DIV/0!</v>
      </c>
      <c r="I80" s="522"/>
      <c r="J80" s="115"/>
      <c r="K80" s="115"/>
      <c r="L80" s="63"/>
      <c r="M80" s="63"/>
      <c r="N80" s="63"/>
      <c r="O80" s="128"/>
    </row>
    <row r="81" spans="1:14" s="19" customFormat="1" ht="15" customHeight="1" x14ac:dyDescent="0.2">
      <c r="A81" s="513">
        <v>5</v>
      </c>
      <c r="B81" s="514"/>
      <c r="C81" s="409" t="e">
        <f>ROUND(SUM(D73+F141)/D136,2)</f>
        <v>#DIV/0!</v>
      </c>
      <c r="D81" s="127" t="e">
        <f t="shared" si="3"/>
        <v>#DIV/0!</v>
      </c>
      <c r="E81" s="285">
        <f>SUM(E77)</f>
        <v>0</v>
      </c>
      <c r="F81" s="129">
        <f>SUM(F77)</f>
        <v>0</v>
      </c>
      <c r="G81" s="30">
        <f>SUM(G77)</f>
        <v>0</v>
      </c>
      <c r="H81" s="522" t="e">
        <f t="shared" si="4"/>
        <v>#DIV/0!</v>
      </c>
      <c r="I81" s="522"/>
      <c r="J81" s="115"/>
      <c r="K81" s="115"/>
      <c r="L81" s="63"/>
      <c r="M81" s="63"/>
      <c r="N81" s="63"/>
    </row>
    <row r="82" spans="1:14" ht="37.5" customHeight="1" x14ac:dyDescent="0.2">
      <c r="A82" s="556" t="s">
        <v>81</v>
      </c>
      <c r="B82" s="556"/>
      <c r="C82" s="556"/>
      <c r="D82" s="556"/>
      <c r="E82" s="556"/>
      <c r="F82" s="556"/>
      <c r="G82" s="556"/>
      <c r="H82" s="556"/>
      <c r="I82" s="130"/>
      <c r="J82" s="130"/>
      <c r="K82" s="130"/>
      <c r="L82" s="47"/>
      <c r="M82" s="47"/>
      <c r="N82" s="47"/>
    </row>
    <row r="83" spans="1:14" s="19" customFormat="1" ht="21.6" customHeight="1" x14ac:dyDescent="0.2">
      <c r="A83" s="55" t="s">
        <v>267</v>
      </c>
      <c r="B83" s="557" t="s">
        <v>61</v>
      </c>
      <c r="C83" s="557"/>
      <c r="D83" s="557"/>
      <c r="E83" s="557"/>
      <c r="F83" s="557"/>
      <c r="G83" s="557"/>
      <c r="H83" s="558"/>
      <c r="I83" s="20"/>
      <c r="J83" s="20"/>
      <c r="K83" s="20"/>
      <c r="L83" s="63"/>
      <c r="M83" s="63"/>
      <c r="N83" s="63"/>
    </row>
    <row r="84" spans="1:14" s="468" customFormat="1" ht="21.6" customHeight="1" x14ac:dyDescent="0.2">
      <c r="A84" s="564" t="s">
        <v>268</v>
      </c>
      <c r="B84" s="565"/>
      <c r="C84" s="565"/>
      <c r="D84" s="565"/>
      <c r="E84" s="565"/>
      <c r="F84" s="565"/>
      <c r="G84" s="565"/>
      <c r="H84" s="566"/>
    </row>
    <row r="85" spans="1:14" s="132" customFormat="1" ht="32.25" customHeight="1" x14ac:dyDescent="0.2">
      <c r="A85" s="131" t="s">
        <v>40</v>
      </c>
      <c r="B85" s="559" t="s">
        <v>62</v>
      </c>
      <c r="C85" s="559"/>
      <c r="D85" s="559"/>
      <c r="E85" s="559"/>
      <c r="F85" s="559"/>
      <c r="G85" s="559"/>
      <c r="H85" s="560"/>
      <c r="I85" s="194" t="s">
        <v>63</v>
      </c>
      <c r="J85" s="133"/>
      <c r="K85" s="286">
        <f>ROUND(SUM(J85*365*95%),2)</f>
        <v>0</v>
      </c>
      <c r="L85" s="134" t="s">
        <v>43</v>
      </c>
      <c r="M85" s="224"/>
      <c r="N85" s="224"/>
    </row>
    <row r="86" spans="1:14" s="1" customFormat="1" ht="15.75" customHeight="1" x14ac:dyDescent="0.2">
      <c r="A86" s="137"/>
      <c r="B86" s="138"/>
      <c r="C86" s="138"/>
      <c r="D86" s="136">
        <v>1</v>
      </c>
      <c r="E86" s="136">
        <v>2</v>
      </c>
      <c r="F86" s="136">
        <v>3</v>
      </c>
      <c r="G86" s="136">
        <v>4</v>
      </c>
      <c r="H86" s="136">
        <v>5</v>
      </c>
      <c r="I86" s="139"/>
      <c r="J86" s="139"/>
      <c r="K86" s="139"/>
      <c r="L86" s="4"/>
      <c r="M86" s="4"/>
      <c r="N86" s="4"/>
    </row>
    <row r="87" spans="1:14" s="1" customFormat="1" ht="15.75" customHeight="1" x14ac:dyDescent="0.2">
      <c r="A87" s="234" t="s">
        <v>109</v>
      </c>
      <c r="B87" s="138"/>
      <c r="C87" s="261">
        <f>SUM(D19)</f>
        <v>2024</v>
      </c>
      <c r="D87" s="457"/>
      <c r="E87" s="457"/>
      <c r="F87" s="457"/>
      <c r="G87" s="457"/>
      <c r="H87" s="457"/>
      <c r="I87" s="139"/>
      <c r="J87" s="139"/>
      <c r="K87" s="139"/>
      <c r="L87" s="4"/>
      <c r="M87" s="4"/>
      <c r="N87" s="4"/>
    </row>
    <row r="88" spans="1:14" s="1" customFormat="1" ht="15.75" customHeight="1" x14ac:dyDescent="0.2">
      <c r="A88" s="544" t="s">
        <v>111</v>
      </c>
      <c r="B88" s="545"/>
      <c r="C88" s="261">
        <f>SUM(C87)</f>
        <v>2024</v>
      </c>
      <c r="D88" s="561"/>
      <c r="E88" s="562"/>
      <c r="F88" s="562"/>
      <c r="G88" s="562"/>
      <c r="H88" s="563"/>
      <c r="I88" s="139"/>
      <c r="J88" s="139"/>
      <c r="K88" s="139"/>
      <c r="L88" s="4"/>
      <c r="M88" s="4"/>
      <c r="N88" s="4"/>
    </row>
    <row r="89" spans="1:14" s="1" customFormat="1" ht="15.75" customHeight="1" x14ac:dyDescent="0.2">
      <c r="A89" s="544" t="s">
        <v>258</v>
      </c>
      <c r="B89" s="545"/>
      <c r="C89" s="261">
        <f>SUM(C87)</f>
        <v>2024</v>
      </c>
      <c r="D89" s="561"/>
      <c r="E89" s="562"/>
      <c r="F89" s="562"/>
      <c r="G89" s="562"/>
      <c r="H89" s="563"/>
      <c r="I89" s="139"/>
      <c r="J89" s="139"/>
      <c r="K89" s="139"/>
      <c r="L89" s="4"/>
      <c r="M89" s="4"/>
      <c r="N89" s="4"/>
    </row>
    <row r="90" spans="1:14" s="135" customFormat="1" ht="25.5" customHeight="1" x14ac:dyDescent="0.2">
      <c r="A90" s="544" t="s">
        <v>64</v>
      </c>
      <c r="B90" s="545"/>
      <c r="C90" s="546"/>
      <c r="D90" s="140"/>
      <c r="E90" s="140"/>
      <c r="F90" s="140"/>
      <c r="G90" s="140"/>
      <c r="H90" s="140"/>
      <c r="I90" s="141">
        <f>SUM(D90:H90)</f>
        <v>0</v>
      </c>
      <c r="J90" s="219"/>
      <c r="K90" s="219"/>
      <c r="L90" s="225"/>
      <c r="M90" s="225"/>
      <c r="N90" s="225"/>
    </row>
    <row r="91" spans="1:14" s="135" customFormat="1" ht="23.25" customHeight="1" x14ac:dyDescent="0.2">
      <c r="A91" s="547" t="s">
        <v>65</v>
      </c>
      <c r="B91" s="548"/>
      <c r="C91" s="548"/>
      <c r="D91" s="142">
        <f>ROUND(SUM(D90/F20),2)</f>
        <v>0</v>
      </c>
      <c r="E91" s="142">
        <f>ROUND(SUM(E90/F21),2)</f>
        <v>0</v>
      </c>
      <c r="F91" s="142">
        <f>ROUND(SUM(F90/F22),2)</f>
        <v>0</v>
      </c>
      <c r="G91" s="142">
        <f>ROUND(SUM(G90/F23),2)</f>
        <v>0</v>
      </c>
      <c r="H91" s="142">
        <f>ROUND(SUM(H90/F24),2)</f>
        <v>0</v>
      </c>
      <c r="I91" s="143"/>
      <c r="J91" s="143"/>
      <c r="K91" s="143"/>
      <c r="L91" s="225"/>
      <c r="M91" s="225"/>
      <c r="N91" s="225"/>
    </row>
    <row r="92" spans="1:14" s="135" customFormat="1" ht="23.25" customHeight="1" x14ac:dyDescent="0.2">
      <c r="A92" s="547" t="s">
        <v>66</v>
      </c>
      <c r="B92" s="548"/>
      <c r="C92" s="548"/>
      <c r="D92" s="144">
        <v>4.12</v>
      </c>
      <c r="E92" s="144">
        <v>2.77</v>
      </c>
      <c r="F92" s="144">
        <v>2.16</v>
      </c>
      <c r="G92" s="144">
        <v>1.79</v>
      </c>
      <c r="H92" s="144">
        <v>1.51</v>
      </c>
      <c r="I92" s="143"/>
      <c r="J92" s="143"/>
      <c r="K92" s="143"/>
      <c r="L92" s="225"/>
      <c r="M92" s="225"/>
      <c r="N92" s="225"/>
    </row>
    <row r="93" spans="1:14" s="135" customFormat="1" ht="23.25" customHeight="1" thickBot="1" x14ac:dyDescent="0.25">
      <c r="A93" s="549" t="s">
        <v>67</v>
      </c>
      <c r="B93" s="550"/>
      <c r="C93" s="550"/>
      <c r="D93" s="145">
        <f>ROUND(SUM(D90/D92)-D91,2)</f>
        <v>0</v>
      </c>
      <c r="E93" s="145">
        <f>ROUND(SUM(E90/E92)-E91,2)</f>
        <v>0</v>
      </c>
      <c r="F93" s="145">
        <f>ROUND(SUM(F90/F92)-F91,2)</f>
        <v>0</v>
      </c>
      <c r="G93" s="145">
        <f>ROUND(SUM(G90/G92)-G91,2)</f>
        <v>0</v>
      </c>
      <c r="H93" s="145">
        <f>ROUND(SUM(H90/H92)-H91,2)</f>
        <v>0</v>
      </c>
      <c r="I93" s="146">
        <f>ROUND(SUM(D93:H93),2)</f>
        <v>0</v>
      </c>
      <c r="J93" s="147"/>
      <c r="K93" s="147"/>
      <c r="L93" s="225"/>
      <c r="M93" s="225"/>
      <c r="N93" s="225"/>
    </row>
    <row r="94" spans="1:14" s="135" customFormat="1" ht="19.5" customHeight="1" thickBot="1" x14ac:dyDescent="0.25">
      <c r="A94" s="551" t="s">
        <v>68</v>
      </c>
      <c r="B94" s="552"/>
      <c r="C94" s="552"/>
      <c r="D94" s="552"/>
      <c r="E94" s="458" t="e">
        <f>ROUND(SUM(I93*G51)/K85,2)</f>
        <v>#DIV/0!</v>
      </c>
      <c r="F94" s="148"/>
      <c r="G94" s="149"/>
      <c r="H94" s="148"/>
      <c r="I94" s="150"/>
      <c r="J94" s="151"/>
      <c r="K94" s="151"/>
      <c r="L94" s="225"/>
      <c r="M94" s="225"/>
      <c r="N94" s="225"/>
    </row>
    <row r="95" spans="1:14" s="135" customFormat="1" ht="23.25" customHeight="1" x14ac:dyDescent="0.2">
      <c r="A95" s="131" t="s">
        <v>41</v>
      </c>
      <c r="B95" s="559" t="s">
        <v>69</v>
      </c>
      <c r="C95" s="559"/>
      <c r="D95" s="559"/>
      <c r="E95" s="559"/>
      <c r="F95" s="559"/>
      <c r="G95" s="559"/>
      <c r="H95" s="152"/>
      <c r="I95" s="194" t="s">
        <v>63</v>
      </c>
      <c r="J95" s="133"/>
      <c r="K95" s="286">
        <f>ROUND(SUM(J95*365*95%),2)</f>
        <v>0</v>
      </c>
      <c r="L95" s="134" t="s">
        <v>43</v>
      </c>
      <c r="M95" s="225"/>
      <c r="N95" s="225"/>
    </row>
    <row r="96" spans="1:14" s="1" customFormat="1" ht="15.75" customHeight="1" x14ac:dyDescent="0.2">
      <c r="A96" s="137"/>
      <c r="B96" s="138"/>
      <c r="C96" s="138"/>
      <c r="D96" s="136">
        <v>3</v>
      </c>
      <c r="E96" s="136">
        <v>4</v>
      </c>
      <c r="F96" s="136">
        <v>5</v>
      </c>
      <c r="G96" s="153"/>
      <c r="H96" s="153"/>
      <c r="I96" s="139"/>
      <c r="J96" s="139"/>
      <c r="K96" s="139"/>
      <c r="L96" s="4"/>
      <c r="M96" s="4"/>
      <c r="N96" s="4"/>
    </row>
    <row r="97" spans="1:14" s="1" customFormat="1" ht="15.75" customHeight="1" x14ac:dyDescent="0.2">
      <c r="A97" s="234" t="s">
        <v>109</v>
      </c>
      <c r="B97" s="138"/>
      <c r="C97" s="261">
        <f>SUM(D19)</f>
        <v>2024</v>
      </c>
      <c r="D97" s="457"/>
      <c r="E97" s="457"/>
      <c r="F97" s="457"/>
      <c r="G97" s="262"/>
      <c r="H97" s="262"/>
      <c r="I97" s="139"/>
      <c r="J97" s="139"/>
      <c r="K97" s="139"/>
      <c r="L97" s="4"/>
      <c r="M97" s="4"/>
      <c r="N97" s="4"/>
    </row>
    <row r="98" spans="1:14" s="1" customFormat="1" ht="15.75" customHeight="1" x14ac:dyDescent="0.2">
      <c r="A98" s="544" t="s">
        <v>110</v>
      </c>
      <c r="B98" s="545"/>
      <c r="C98" s="261">
        <f>SUM(C97)</f>
        <v>2024</v>
      </c>
      <c r="D98" s="567"/>
      <c r="E98" s="568"/>
      <c r="F98" s="569"/>
      <c r="G98" s="263"/>
      <c r="H98" s="263"/>
      <c r="I98" s="139"/>
      <c r="J98" s="139"/>
      <c r="K98" s="139"/>
      <c r="L98" s="4"/>
      <c r="M98" s="4"/>
      <c r="N98" s="4"/>
    </row>
    <row r="99" spans="1:14" s="1" customFormat="1" ht="15.75" customHeight="1" x14ac:dyDescent="0.2">
      <c r="A99" s="544" t="s">
        <v>258</v>
      </c>
      <c r="B99" s="545"/>
      <c r="C99" s="261">
        <f>SUM(C97)</f>
        <v>2024</v>
      </c>
      <c r="D99" s="567"/>
      <c r="E99" s="568"/>
      <c r="F99" s="569"/>
      <c r="G99" s="263"/>
      <c r="H99" s="263"/>
      <c r="I99" s="139"/>
      <c r="J99" s="139"/>
      <c r="K99" s="139"/>
      <c r="L99" s="4"/>
      <c r="M99" s="4"/>
      <c r="N99" s="4"/>
    </row>
    <row r="100" spans="1:14" s="135" customFormat="1" ht="25.5" customHeight="1" x14ac:dyDescent="0.2">
      <c r="A100" s="544" t="s">
        <v>64</v>
      </c>
      <c r="B100" s="545"/>
      <c r="C100" s="546"/>
      <c r="D100" s="140"/>
      <c r="E100" s="140"/>
      <c r="F100" s="140"/>
      <c r="G100" s="154">
        <f>SUM(D100:F100)</f>
        <v>0</v>
      </c>
      <c r="H100" s="155"/>
      <c r="I100" s="156"/>
      <c r="J100" s="219"/>
      <c r="K100" s="219"/>
      <c r="L100" s="225"/>
      <c r="M100" s="225"/>
      <c r="N100" s="225"/>
    </row>
    <row r="101" spans="1:14" s="135" customFormat="1" ht="23.25" customHeight="1" x14ac:dyDescent="0.2">
      <c r="A101" s="547" t="s">
        <v>65</v>
      </c>
      <c r="B101" s="548"/>
      <c r="C101" s="548"/>
      <c r="D101" s="142">
        <f>ROUND(SUM(D100/F22),2)</f>
        <v>0</v>
      </c>
      <c r="E101" s="142">
        <f>ROUND(SUM(E100/F23),2)</f>
        <v>0</v>
      </c>
      <c r="F101" s="142">
        <f>ROUND(SUM(F100/F24),2)</f>
        <v>0</v>
      </c>
      <c r="G101" s="147"/>
      <c r="H101" s="147"/>
      <c r="I101" s="143"/>
      <c r="J101" s="143"/>
      <c r="K101" s="143"/>
      <c r="L101" s="225"/>
      <c r="M101" s="225"/>
      <c r="N101" s="225"/>
    </row>
    <row r="102" spans="1:14" s="135" customFormat="1" ht="23.25" customHeight="1" x14ac:dyDescent="0.2">
      <c r="A102" s="547" t="s">
        <v>70</v>
      </c>
      <c r="B102" s="548"/>
      <c r="C102" s="548"/>
      <c r="D102" s="144">
        <v>1.96</v>
      </c>
      <c r="E102" s="144">
        <v>1.1399999999999999</v>
      </c>
      <c r="F102" s="144">
        <v>1</v>
      </c>
      <c r="G102" s="147"/>
      <c r="H102" s="147"/>
      <c r="I102" s="143"/>
      <c r="J102" s="143"/>
      <c r="K102" s="143"/>
      <c r="L102" s="225"/>
      <c r="M102" s="225"/>
      <c r="N102" s="225"/>
    </row>
    <row r="103" spans="1:14" s="135" customFormat="1" ht="23.25" customHeight="1" thickBot="1" x14ac:dyDescent="0.25">
      <c r="A103" s="549" t="s">
        <v>67</v>
      </c>
      <c r="B103" s="550"/>
      <c r="C103" s="550"/>
      <c r="D103" s="145">
        <f>ROUND(SUM(D100/D102)-D101,2)</f>
        <v>0</v>
      </c>
      <c r="E103" s="145">
        <f>ROUND(SUM(E100/E102)-E101,2)</f>
        <v>0</v>
      </c>
      <c r="F103" s="145">
        <f>ROUND(SUM(F100/F102)-F101,2)</f>
        <v>0</v>
      </c>
      <c r="G103" s="146">
        <f>ROUND(SUM(D103:F103),2)</f>
        <v>0</v>
      </c>
      <c r="H103" s="147"/>
      <c r="I103" s="147"/>
      <c r="J103" s="147"/>
      <c r="K103" s="147"/>
      <c r="L103" s="225"/>
      <c r="M103" s="225"/>
      <c r="N103" s="225"/>
    </row>
    <row r="104" spans="1:14" s="135" customFormat="1" ht="19.5" customHeight="1" thickBot="1" x14ac:dyDescent="0.25">
      <c r="A104" s="551" t="s">
        <v>68</v>
      </c>
      <c r="B104" s="552"/>
      <c r="C104" s="552"/>
      <c r="D104" s="552"/>
      <c r="E104" s="295" t="e">
        <f>ROUND(SUM(G103*G51)/K95,2)</f>
        <v>#DIV/0!</v>
      </c>
      <c r="F104" s="148"/>
      <c r="G104" s="149"/>
      <c r="H104" s="148"/>
      <c r="I104" s="150"/>
      <c r="J104" s="151"/>
      <c r="K104" s="151"/>
      <c r="L104" s="225"/>
      <c r="M104" s="225"/>
      <c r="N104" s="225"/>
    </row>
    <row r="105" spans="1:14" s="135" customFormat="1" ht="29.25" customHeight="1" x14ac:dyDescent="0.2">
      <c r="A105" s="131" t="s">
        <v>42</v>
      </c>
      <c r="B105" s="559" t="s">
        <v>71</v>
      </c>
      <c r="C105" s="559"/>
      <c r="D105" s="559"/>
      <c r="E105" s="559"/>
      <c r="F105" s="559"/>
      <c r="G105" s="559"/>
      <c r="H105" s="152"/>
      <c r="I105" s="194" t="s">
        <v>63</v>
      </c>
      <c r="J105" s="133"/>
      <c r="K105" s="286">
        <f>ROUND(SUM(J105*365*95%),2)</f>
        <v>0</v>
      </c>
      <c r="L105" s="134" t="s">
        <v>43</v>
      </c>
      <c r="M105" s="225"/>
      <c r="N105" s="225"/>
    </row>
    <row r="106" spans="1:14" s="1" customFormat="1" ht="15.75" customHeight="1" x14ac:dyDescent="0.2">
      <c r="A106" s="137"/>
      <c r="B106" s="138"/>
      <c r="C106" s="138"/>
      <c r="D106" s="136">
        <v>1</v>
      </c>
      <c r="E106" s="136">
        <v>2</v>
      </c>
      <c r="F106" s="136">
        <v>3</v>
      </c>
      <c r="G106" s="136">
        <v>4</v>
      </c>
      <c r="H106" s="136">
        <v>5</v>
      </c>
      <c r="I106" s="139"/>
      <c r="J106" s="139"/>
      <c r="K106" s="139"/>
      <c r="L106" s="4"/>
      <c r="M106" s="4"/>
      <c r="N106" s="4"/>
    </row>
    <row r="107" spans="1:14" s="1" customFormat="1" ht="15.75" customHeight="1" x14ac:dyDescent="0.2">
      <c r="A107" s="234" t="s">
        <v>109</v>
      </c>
      <c r="B107" s="138"/>
      <c r="C107" s="261">
        <f>SUM(D19)</f>
        <v>2024</v>
      </c>
      <c r="D107" s="140"/>
      <c r="E107" s="140"/>
      <c r="F107" s="140"/>
      <c r="G107" s="140"/>
      <c r="H107" s="140"/>
      <c r="I107" s="139"/>
      <c r="J107" s="139"/>
      <c r="K107" s="139"/>
      <c r="L107" s="4"/>
      <c r="M107" s="4"/>
      <c r="N107" s="4"/>
    </row>
    <row r="108" spans="1:14" s="1" customFormat="1" ht="15.75" customHeight="1" x14ac:dyDescent="0.2">
      <c r="A108" s="544" t="s">
        <v>110</v>
      </c>
      <c r="B108" s="545"/>
      <c r="C108" s="261">
        <f>SUM(C107)</f>
        <v>2024</v>
      </c>
      <c r="D108" s="567"/>
      <c r="E108" s="568"/>
      <c r="F108" s="568"/>
      <c r="G108" s="568"/>
      <c r="H108" s="569"/>
      <c r="I108" s="139"/>
      <c r="J108" s="139"/>
      <c r="K108" s="139"/>
      <c r="L108" s="4"/>
      <c r="M108" s="4"/>
      <c r="N108" s="4"/>
    </row>
    <row r="109" spans="1:14" s="1" customFormat="1" ht="15.75" customHeight="1" x14ac:dyDescent="0.2">
      <c r="A109" s="544" t="s">
        <v>258</v>
      </c>
      <c r="B109" s="545"/>
      <c r="C109" s="261">
        <f>SUM(C107)</f>
        <v>2024</v>
      </c>
      <c r="D109" s="561"/>
      <c r="E109" s="562"/>
      <c r="F109" s="562"/>
      <c r="G109" s="562"/>
      <c r="H109" s="563"/>
      <c r="I109" s="139"/>
      <c r="J109" s="139"/>
      <c r="K109" s="139"/>
      <c r="L109" s="4"/>
      <c r="M109" s="4"/>
      <c r="N109" s="4"/>
    </row>
    <row r="110" spans="1:14" s="135" customFormat="1" ht="25.5" customHeight="1" x14ac:dyDescent="0.2">
      <c r="A110" s="544" t="s">
        <v>64</v>
      </c>
      <c r="B110" s="545"/>
      <c r="C110" s="546"/>
      <c r="D110" s="140"/>
      <c r="E110" s="140"/>
      <c r="F110" s="140"/>
      <c r="G110" s="140"/>
      <c r="H110" s="140"/>
      <c r="I110" s="141"/>
      <c r="J110" s="219"/>
      <c r="K110" s="219"/>
      <c r="L110" s="225"/>
      <c r="M110" s="225"/>
      <c r="N110" s="225"/>
    </row>
    <row r="111" spans="1:14" s="135" customFormat="1" ht="23.25" customHeight="1" x14ac:dyDescent="0.2">
      <c r="A111" s="547" t="s">
        <v>65</v>
      </c>
      <c r="B111" s="548"/>
      <c r="C111" s="548"/>
      <c r="D111" s="142">
        <f>ROUND(SUM(D110/F20),2)</f>
        <v>0</v>
      </c>
      <c r="E111" s="142">
        <f>ROUND(SUM(E110/F21),2)</f>
        <v>0</v>
      </c>
      <c r="F111" s="142">
        <f>ROUND(SUM(F110/F22),2)</f>
        <v>0</v>
      </c>
      <c r="G111" s="142">
        <f>ROUND(SUM(G110/F23),2)</f>
        <v>0</v>
      </c>
      <c r="H111" s="142">
        <f>ROUND(SUM(H110/F24),2)</f>
        <v>0</v>
      </c>
      <c r="I111" s="143"/>
      <c r="J111" s="143"/>
      <c r="K111" s="143"/>
      <c r="L111" s="225"/>
      <c r="M111" s="225"/>
      <c r="N111" s="225"/>
    </row>
    <row r="112" spans="1:14" s="135" customFormat="1" ht="23.25" customHeight="1" x14ac:dyDescent="0.2">
      <c r="A112" s="547" t="s">
        <v>72</v>
      </c>
      <c r="B112" s="548"/>
      <c r="C112" s="548"/>
      <c r="D112" s="144">
        <v>4.12</v>
      </c>
      <c r="E112" s="144">
        <v>2.77</v>
      </c>
      <c r="F112" s="144">
        <v>2.16</v>
      </c>
      <c r="G112" s="144">
        <v>1.79</v>
      </c>
      <c r="H112" s="144">
        <v>1.51</v>
      </c>
      <c r="I112" s="143"/>
      <c r="J112" s="143"/>
      <c r="K112" s="143"/>
      <c r="L112" s="225"/>
      <c r="M112" s="225"/>
      <c r="N112" s="225"/>
    </row>
    <row r="113" spans="1:15" s="135" customFormat="1" ht="23.25" customHeight="1" thickBot="1" x14ac:dyDescent="0.25">
      <c r="A113" s="549" t="s">
        <v>67</v>
      </c>
      <c r="B113" s="550"/>
      <c r="C113" s="550"/>
      <c r="D113" s="145">
        <f>ROUND(SUM(D110/D112)-D111,2)</f>
        <v>0</v>
      </c>
      <c r="E113" s="145">
        <f>ROUND(SUM(E110/E112)-E111,2)</f>
        <v>0</v>
      </c>
      <c r="F113" s="145">
        <f>ROUND(SUM(F110/F112)-F111,2)</f>
        <v>0</v>
      </c>
      <c r="G113" s="145">
        <f>ROUND(SUM(G110/G112)-G111,2)</f>
        <v>0</v>
      </c>
      <c r="H113" s="145">
        <f>ROUND(SUM(H110/H112)-H111,2)</f>
        <v>0</v>
      </c>
      <c r="I113" s="146">
        <f>ROUND(SUM(D113:H113),2)</f>
        <v>0</v>
      </c>
      <c r="J113" s="147"/>
      <c r="K113" s="147"/>
      <c r="L113" s="225"/>
      <c r="M113" s="225"/>
      <c r="N113" s="225"/>
    </row>
    <row r="114" spans="1:15" s="135" customFormat="1" ht="19.5" customHeight="1" thickBot="1" x14ac:dyDescent="0.25">
      <c r="A114" s="551" t="s">
        <v>68</v>
      </c>
      <c r="B114" s="552"/>
      <c r="C114" s="552"/>
      <c r="D114" s="552"/>
      <c r="E114" s="238" t="e">
        <f>ROUND(SUM(I113*G51)/K105,2)</f>
        <v>#DIV/0!</v>
      </c>
      <c r="F114" s="148"/>
      <c r="G114" s="149"/>
      <c r="H114" s="148"/>
      <c r="I114" s="150"/>
      <c r="J114" s="151"/>
      <c r="K114" s="151"/>
      <c r="L114" s="225"/>
      <c r="M114" s="225"/>
      <c r="N114" s="225"/>
    </row>
    <row r="115" spans="1:15" ht="9.75" customHeight="1" x14ac:dyDescent="0.2">
      <c r="A115" s="162"/>
      <c r="B115" s="553"/>
      <c r="C115" s="553"/>
      <c r="D115" s="163"/>
      <c r="E115" s="163"/>
      <c r="F115" s="163"/>
      <c r="G115" s="163"/>
      <c r="H115" s="164"/>
      <c r="I115" s="2"/>
      <c r="J115" s="2"/>
      <c r="K115" s="2"/>
      <c r="L115" s="47"/>
      <c r="M115" s="47"/>
      <c r="N115" s="47"/>
    </row>
    <row r="116" spans="1:15" s="19" customFormat="1" ht="42.75" customHeight="1" x14ac:dyDescent="0.2">
      <c r="A116" s="160"/>
      <c r="B116" s="554" t="s">
        <v>73</v>
      </c>
      <c r="C116" s="554"/>
      <c r="D116" s="554"/>
      <c r="E116" s="554"/>
      <c r="F116" s="554"/>
      <c r="G116" s="554"/>
      <c r="H116" s="555"/>
      <c r="I116" s="20"/>
      <c r="J116" s="20"/>
      <c r="K116" s="20"/>
      <c r="L116" s="539"/>
      <c r="M116" s="539"/>
      <c r="N116" s="539"/>
    </row>
    <row r="117" spans="1:15" ht="9" customHeight="1" x14ac:dyDescent="0.2">
      <c r="A117" s="161"/>
      <c r="B117" s="540"/>
      <c r="C117" s="542" t="s">
        <v>74</v>
      </c>
      <c r="D117" s="543"/>
      <c r="E117" s="543"/>
      <c r="F117" s="543"/>
      <c r="G117" s="165"/>
      <c r="H117" s="166"/>
      <c r="I117" s="2"/>
      <c r="J117" s="2"/>
      <c r="K117" s="2"/>
      <c r="L117" s="47"/>
      <c r="M117" s="47"/>
      <c r="N117" s="47"/>
    </row>
    <row r="118" spans="1:15" ht="9" customHeight="1" x14ac:dyDescent="0.2">
      <c r="A118" s="161"/>
      <c r="B118" s="541"/>
      <c r="C118" s="542"/>
      <c r="D118" s="543"/>
      <c r="E118" s="543"/>
      <c r="F118" s="543"/>
      <c r="G118" s="167"/>
      <c r="H118" s="166"/>
      <c r="I118" s="2"/>
      <c r="J118" s="2"/>
      <c r="K118" s="2"/>
      <c r="L118" s="47"/>
      <c r="M118" s="47"/>
      <c r="N118" s="47"/>
    </row>
    <row r="119" spans="1:15" ht="9" customHeight="1" x14ac:dyDescent="0.2">
      <c r="A119" s="161"/>
      <c r="B119" s="168"/>
      <c r="C119" s="169"/>
      <c r="D119" s="169"/>
      <c r="E119" s="169"/>
      <c r="F119" s="169"/>
      <c r="G119" s="167"/>
      <c r="H119" s="166"/>
      <c r="I119" s="2"/>
      <c r="J119" s="2"/>
      <c r="K119" s="2"/>
      <c r="L119" s="47"/>
      <c r="M119" s="47"/>
      <c r="N119" s="47"/>
    </row>
    <row r="120" spans="1:15" ht="9" customHeight="1" x14ac:dyDescent="0.2">
      <c r="A120" s="161"/>
      <c r="B120" s="168"/>
      <c r="C120" s="169"/>
      <c r="D120" s="169"/>
      <c r="E120" s="169"/>
      <c r="F120" s="169"/>
      <c r="G120" s="167"/>
      <c r="H120" s="166"/>
      <c r="I120" s="2"/>
      <c r="J120" s="2"/>
      <c r="K120" s="2"/>
      <c r="L120" s="47"/>
      <c r="M120" s="47"/>
      <c r="N120" s="47"/>
    </row>
    <row r="121" spans="1:15" ht="9" customHeight="1" x14ac:dyDescent="0.2">
      <c r="A121" s="161"/>
      <c r="B121" s="540"/>
      <c r="C121" s="542" t="s">
        <v>75</v>
      </c>
      <c r="D121" s="543"/>
      <c r="E121" s="543"/>
      <c r="F121" s="543"/>
      <c r="G121" s="167"/>
      <c r="H121" s="166"/>
      <c r="I121" s="2"/>
      <c r="J121" s="2"/>
      <c r="K121" s="2"/>
      <c r="L121" s="47"/>
      <c r="M121" s="47"/>
      <c r="N121" s="47"/>
    </row>
    <row r="122" spans="1:15" ht="9" customHeight="1" x14ac:dyDescent="0.2">
      <c r="A122" s="161"/>
      <c r="B122" s="541"/>
      <c r="C122" s="542"/>
      <c r="D122" s="543"/>
      <c r="E122" s="543"/>
      <c r="F122" s="543"/>
      <c r="G122" s="167"/>
      <c r="H122" s="166"/>
      <c r="I122" s="2"/>
      <c r="J122" s="2"/>
      <c r="K122" s="2"/>
      <c r="L122" s="47"/>
      <c r="M122" s="47"/>
      <c r="N122" s="47"/>
    </row>
    <row r="123" spans="1:15" ht="33.75" customHeight="1" x14ac:dyDescent="0.2">
      <c r="A123" s="170"/>
      <c r="B123" s="171"/>
      <c r="C123" s="625" t="s">
        <v>76</v>
      </c>
      <c r="D123" s="625"/>
      <c r="E123" s="625"/>
      <c r="F123" s="625"/>
      <c r="G123" s="625"/>
      <c r="H123" s="626"/>
      <c r="I123" s="2"/>
      <c r="J123" s="2"/>
      <c r="K123" s="2"/>
      <c r="L123" s="47"/>
      <c r="M123" s="47"/>
      <c r="N123" s="47"/>
    </row>
    <row r="124" spans="1:15" ht="9" customHeight="1" x14ac:dyDescent="0.2">
      <c r="A124" s="2"/>
      <c r="B124" s="2"/>
      <c r="C124" s="2"/>
      <c r="D124" s="2"/>
      <c r="E124" s="2"/>
      <c r="F124" s="2"/>
      <c r="G124" s="2"/>
      <c r="H124" s="2"/>
      <c r="I124" s="2"/>
      <c r="J124" s="2"/>
      <c r="K124" s="2"/>
      <c r="L124" s="47"/>
      <c r="M124" s="47"/>
      <c r="N124" s="47"/>
    </row>
    <row r="125" spans="1:15" ht="9" customHeight="1" x14ac:dyDescent="0.2">
      <c r="A125" s="627"/>
      <c r="B125" s="628"/>
      <c r="C125" s="628"/>
      <c r="D125" s="628"/>
      <c r="E125" s="628"/>
      <c r="F125" s="628"/>
      <c r="G125" s="628"/>
      <c r="H125" s="628"/>
      <c r="I125" s="2"/>
      <c r="J125" s="2"/>
      <c r="K125" s="2"/>
      <c r="L125" s="47"/>
      <c r="M125" s="47"/>
      <c r="N125" s="47"/>
    </row>
    <row r="126" spans="1:15" ht="8.25" customHeight="1" x14ac:dyDescent="0.2">
      <c r="A126" s="2"/>
      <c r="B126" s="2"/>
      <c r="C126" s="2"/>
      <c r="D126" s="2"/>
      <c r="E126" s="2"/>
      <c r="F126" s="2"/>
      <c r="G126" s="2"/>
      <c r="H126" s="2"/>
      <c r="I126" s="2"/>
      <c r="J126" s="2"/>
      <c r="K126" s="2"/>
      <c r="L126" s="47"/>
      <c r="M126" s="47"/>
      <c r="N126" s="47"/>
      <c r="O126" s="58"/>
    </row>
    <row r="127" spans="1:15" ht="8.25" customHeight="1" x14ac:dyDescent="0.2">
      <c r="A127" s="2"/>
      <c r="B127" s="2"/>
      <c r="C127" s="2"/>
      <c r="D127" s="2"/>
      <c r="E127" s="2"/>
      <c r="F127" s="2"/>
      <c r="G127" s="2"/>
      <c r="H127" s="2"/>
      <c r="I127" s="2"/>
      <c r="J127" s="2"/>
      <c r="K127" s="2"/>
      <c r="L127" s="47"/>
      <c r="M127" s="47"/>
      <c r="N127" s="47"/>
      <c r="O127" s="58"/>
    </row>
    <row r="128" spans="1:15" ht="21.75" customHeight="1" x14ac:dyDescent="0.2">
      <c r="A128" s="74" t="s">
        <v>16</v>
      </c>
      <c r="B128" s="2"/>
      <c r="C128" s="172" t="s">
        <v>12</v>
      </c>
      <c r="D128" s="629"/>
      <c r="E128" s="629"/>
      <c r="F128" s="629"/>
      <c r="G128" s="2"/>
      <c r="H128" s="2"/>
      <c r="I128" s="2"/>
      <c r="J128" s="2"/>
      <c r="K128" s="2"/>
      <c r="L128" s="47"/>
      <c r="M128" s="47"/>
      <c r="N128" s="47"/>
      <c r="O128" s="173"/>
    </row>
    <row r="129" spans="1:15" ht="15" x14ac:dyDescent="0.2">
      <c r="A129" s="2"/>
      <c r="B129" s="2"/>
      <c r="C129" s="2"/>
      <c r="D129" s="630" t="s">
        <v>77</v>
      </c>
      <c r="E129" s="630"/>
      <c r="F129" s="630"/>
      <c r="G129" s="159"/>
      <c r="H129" s="2"/>
      <c r="I129" s="2"/>
      <c r="J129" s="2"/>
      <c r="K129" s="2"/>
      <c r="L129" s="47"/>
      <c r="M129" s="47"/>
      <c r="N129" s="47"/>
      <c r="O129" s="58"/>
    </row>
    <row r="130" spans="1:15" ht="16.5" customHeight="1" x14ac:dyDescent="0.2">
      <c r="A130" s="157"/>
      <c r="B130" s="157"/>
      <c r="C130" s="157"/>
      <c r="D130" s="157"/>
      <c r="E130" s="158"/>
      <c r="F130" s="158"/>
      <c r="G130" s="174"/>
      <c r="H130" s="159"/>
      <c r="I130" s="159"/>
      <c r="J130" s="2"/>
      <c r="K130" s="2"/>
      <c r="L130" s="47"/>
      <c r="M130" s="47"/>
      <c r="N130" s="47"/>
      <c r="O130" s="58"/>
    </row>
    <row r="131" spans="1:15" ht="21" customHeight="1" thickBot="1" x14ac:dyDescent="0.3">
      <c r="A131" s="31"/>
      <c r="B131" s="32"/>
      <c r="C131" s="631" t="s">
        <v>28</v>
      </c>
      <c r="D131" s="631"/>
      <c r="E131" s="631"/>
      <c r="F131" s="631"/>
      <c r="G131" s="631"/>
      <c r="H131" s="33"/>
      <c r="I131" s="34"/>
      <c r="J131" s="35"/>
      <c r="K131" s="35"/>
      <c r="L131" s="36"/>
      <c r="M131" s="47"/>
      <c r="N131" s="37"/>
      <c r="O131" s="58"/>
    </row>
    <row r="132" spans="1:15" ht="25.5" customHeight="1" x14ac:dyDescent="0.25">
      <c r="A132" s="31"/>
      <c r="B132" s="32"/>
      <c r="C132" s="611" t="s">
        <v>29</v>
      </c>
      <c r="D132" s="614" t="s">
        <v>30</v>
      </c>
      <c r="E132" s="616" t="s">
        <v>31</v>
      </c>
      <c r="F132" s="617" t="s">
        <v>32</v>
      </c>
      <c r="G132" s="619" t="s">
        <v>33</v>
      </c>
      <c r="H132" s="624"/>
      <c r="I132" s="624"/>
      <c r="J132" s="35"/>
      <c r="K132" s="35"/>
      <c r="L132" s="36"/>
      <c r="M132" s="47"/>
      <c r="N132" s="37"/>
      <c r="O132" s="58"/>
    </row>
    <row r="133" spans="1:15" ht="15.75" x14ac:dyDescent="0.25">
      <c r="A133" s="31"/>
      <c r="B133" s="32"/>
      <c r="C133" s="612"/>
      <c r="D133" s="615"/>
      <c r="E133" s="615"/>
      <c r="F133" s="618"/>
      <c r="G133" s="620"/>
      <c r="H133" s="624"/>
      <c r="I133" s="624"/>
      <c r="J133" s="35"/>
      <c r="K133" s="35"/>
      <c r="L133" s="36"/>
      <c r="M133" s="47"/>
      <c r="N133" s="37"/>
    </row>
    <row r="134" spans="1:15" ht="15.75" x14ac:dyDescent="0.25">
      <c r="A134" s="31"/>
      <c r="B134" s="32"/>
      <c r="C134" s="612"/>
      <c r="D134" s="615"/>
      <c r="E134" s="615"/>
      <c r="F134" s="618"/>
      <c r="G134" s="620"/>
      <c r="H134" s="624"/>
      <c r="I134" s="624"/>
      <c r="J134" s="35"/>
      <c r="K134" s="35"/>
      <c r="L134" s="36"/>
      <c r="M134" s="47"/>
      <c r="N134" s="37"/>
    </row>
    <row r="135" spans="1:15" ht="16.5" thickBot="1" x14ac:dyDescent="0.3">
      <c r="A135" s="31"/>
      <c r="B135" s="32"/>
      <c r="C135" s="612"/>
      <c r="D135" s="175" t="s">
        <v>34</v>
      </c>
      <c r="E135" s="38" t="s">
        <v>35</v>
      </c>
      <c r="F135" s="39" t="s">
        <v>35</v>
      </c>
      <c r="G135" s="176" t="s">
        <v>35</v>
      </c>
      <c r="H135" s="33"/>
      <c r="I135" s="34"/>
      <c r="J135" s="35"/>
      <c r="K135" s="35"/>
      <c r="L135" s="36"/>
      <c r="M135" s="47"/>
      <c r="N135" s="37"/>
    </row>
    <row r="136" spans="1:15" ht="16.5" thickBot="1" x14ac:dyDescent="0.3">
      <c r="A136" s="31"/>
      <c r="B136" s="32"/>
      <c r="C136" s="613"/>
      <c r="D136" s="621">
        <v>30.42</v>
      </c>
      <c r="E136" s="622"/>
      <c r="F136" s="622"/>
      <c r="G136" s="623"/>
      <c r="H136" s="33"/>
      <c r="I136" s="34"/>
      <c r="J136" s="35"/>
      <c r="K136" s="35"/>
      <c r="L136" s="36"/>
      <c r="M136" s="47"/>
      <c r="N136" s="37"/>
    </row>
    <row r="137" spans="1:15" ht="16.5" thickBot="1" x14ac:dyDescent="0.3">
      <c r="A137" s="31"/>
      <c r="B137" s="32"/>
      <c r="C137" s="177"/>
      <c r="D137" s="461"/>
      <c r="E137" s="40"/>
      <c r="F137" s="40"/>
      <c r="G137" s="178"/>
      <c r="H137" s="33"/>
      <c r="I137" s="34"/>
      <c r="J137" s="35"/>
      <c r="K137" s="35"/>
      <c r="L137" s="245"/>
      <c r="M137" s="47"/>
      <c r="N137" s="37"/>
    </row>
    <row r="138" spans="1:15" ht="16.5" thickBot="1" x14ac:dyDescent="0.3">
      <c r="A138" s="31"/>
      <c r="B138" s="32"/>
      <c r="C138" s="177">
        <v>2</v>
      </c>
      <c r="D138" s="462" t="e">
        <f>ROUND(SUM(G59+$E$78)*E21,2)</f>
        <v>#DIV/0!</v>
      </c>
      <c r="E138" s="41" t="e">
        <f>ROUND(SUM(D138*$D$136),2)</f>
        <v>#DIV/0!</v>
      </c>
      <c r="F138" s="179">
        <v>805</v>
      </c>
      <c r="G138" s="180">
        <f>ROUND(SUM(F138*E21),2)</f>
        <v>0</v>
      </c>
      <c r="H138" s="47"/>
      <c r="I138" s="33"/>
      <c r="J138" s="35"/>
      <c r="K138" s="35"/>
      <c r="L138" s="36"/>
      <c r="M138" s="47"/>
      <c r="N138" s="37"/>
    </row>
    <row r="139" spans="1:15" ht="16.5" thickBot="1" x14ac:dyDescent="0.3">
      <c r="A139" s="31"/>
      <c r="B139" s="32"/>
      <c r="C139" s="177">
        <v>3</v>
      </c>
      <c r="D139" s="462" t="e">
        <f>ROUND(SUM(G60+$E$78)*E22,2)</f>
        <v>#DIV/0!</v>
      </c>
      <c r="E139" s="41" t="e">
        <f>ROUND(SUM(D139*$D$136),2)</f>
        <v>#DIV/0!</v>
      </c>
      <c r="F139" s="45">
        <v>1319</v>
      </c>
      <c r="G139" s="180">
        <f t="shared" ref="G139:G141" si="5">ROUND(SUM(F139*E22),2)</f>
        <v>0</v>
      </c>
      <c r="H139" s="47"/>
      <c r="I139" s="33"/>
      <c r="J139" s="35"/>
      <c r="K139" s="35"/>
      <c r="L139" s="36"/>
      <c r="M139" s="47"/>
      <c r="N139" s="37"/>
    </row>
    <row r="140" spans="1:15" ht="16.5" thickBot="1" x14ac:dyDescent="0.3">
      <c r="A140" s="31"/>
      <c r="B140" s="32"/>
      <c r="C140" s="177">
        <v>4</v>
      </c>
      <c r="D140" s="462" t="e">
        <f>ROUND(SUM(G61+$E$78)*E23,2)</f>
        <v>#DIV/0!</v>
      </c>
      <c r="E140" s="41" t="e">
        <f>ROUND(SUM(D140*$D$136),2)</f>
        <v>#DIV/0!</v>
      </c>
      <c r="F140" s="45">
        <v>1855</v>
      </c>
      <c r="G140" s="180">
        <f t="shared" si="5"/>
        <v>0</v>
      </c>
      <c r="H140" s="47"/>
      <c r="I140" s="33"/>
      <c r="J140" s="35"/>
      <c r="K140" s="35"/>
      <c r="L140" s="36"/>
      <c r="M140" s="47"/>
      <c r="N140" s="37"/>
    </row>
    <row r="141" spans="1:15" ht="16.5" thickBot="1" x14ac:dyDescent="0.3">
      <c r="A141" s="31"/>
      <c r="B141" s="32"/>
      <c r="C141" s="177">
        <v>5</v>
      </c>
      <c r="D141" s="462" t="e">
        <f>ROUND(SUM(G62+$E$78)*E24,2)</f>
        <v>#DIV/0!</v>
      </c>
      <c r="E141" s="41" t="e">
        <f>ROUND(SUM(D141*$D$136),2)</f>
        <v>#DIV/0!</v>
      </c>
      <c r="F141" s="46">
        <v>2096</v>
      </c>
      <c r="G141" s="180">
        <f t="shared" si="5"/>
        <v>0</v>
      </c>
      <c r="H141" s="47"/>
      <c r="I141" s="33"/>
      <c r="J141" s="35"/>
      <c r="K141" s="35"/>
      <c r="L141" s="36"/>
      <c r="M141" s="47"/>
      <c r="N141" s="37"/>
    </row>
    <row r="142" spans="1:15" ht="16.5" thickBot="1" x14ac:dyDescent="0.3">
      <c r="A142" s="31"/>
      <c r="B142" s="32"/>
      <c r="C142" s="181"/>
      <c r="D142" s="195" t="e">
        <f>ROUND(SUM(D138:D141),2)</f>
        <v>#DIV/0!</v>
      </c>
      <c r="E142" s="196" t="e">
        <f>ROUND(SUM(E138:E141),2)</f>
        <v>#DIV/0!</v>
      </c>
      <c r="F142" s="197"/>
      <c r="G142" s="198">
        <f>ROUND(SUM(G138:G141),2)</f>
        <v>0</v>
      </c>
      <c r="I142" s="33"/>
      <c r="J142" s="35"/>
      <c r="K142" s="35"/>
      <c r="L142" s="36"/>
      <c r="M142" s="47"/>
      <c r="N142" s="37"/>
    </row>
    <row r="143" spans="1:15" ht="29.25" thickBot="1" x14ac:dyDescent="0.3">
      <c r="A143" s="31"/>
      <c r="B143" s="32"/>
      <c r="C143" s="182" t="s">
        <v>36</v>
      </c>
      <c r="D143" s="40" t="e">
        <f>E142</f>
        <v>#DIV/0!</v>
      </c>
      <c r="E143" s="2"/>
      <c r="F143" s="2"/>
      <c r="G143" s="42"/>
      <c r="H143" s="33"/>
      <c r="I143" s="34"/>
      <c r="J143" s="35"/>
      <c r="K143" s="35"/>
      <c r="L143" s="36"/>
      <c r="M143" s="47"/>
      <c r="N143" s="37"/>
    </row>
    <row r="144" spans="1:15" ht="29.25" thickBot="1" x14ac:dyDescent="0.3">
      <c r="A144" s="31"/>
      <c r="B144" s="32"/>
      <c r="C144" s="183" t="s">
        <v>37</v>
      </c>
      <c r="D144" s="184">
        <f>G142</f>
        <v>0</v>
      </c>
      <c r="E144" s="43" t="s">
        <v>38</v>
      </c>
      <c r="F144" s="2"/>
      <c r="G144" s="42"/>
      <c r="H144" s="33"/>
      <c r="I144" s="34"/>
      <c r="J144" s="35"/>
      <c r="K144" s="35"/>
      <c r="L144" s="36"/>
      <c r="M144" s="47"/>
      <c r="N144" s="37"/>
    </row>
    <row r="145" spans="1:14" ht="30" thickBot="1" x14ac:dyDescent="0.3">
      <c r="A145" s="31"/>
      <c r="B145" s="32"/>
      <c r="C145" s="185" t="s">
        <v>39</v>
      </c>
      <c r="D145" s="186" t="e">
        <f>ROUND(D143-D144,2)</f>
        <v>#DIV/0!</v>
      </c>
      <c r="E145" s="187" t="e">
        <f>ROUND(SUM(D145/(E25-E20)),2)</f>
        <v>#DIV/0!</v>
      </c>
      <c r="F145" s="2"/>
      <c r="G145" s="37"/>
      <c r="H145" s="33"/>
      <c r="I145" s="34"/>
      <c r="J145" s="35"/>
      <c r="K145" s="35"/>
      <c r="L145" s="36"/>
      <c r="M145" s="47"/>
      <c r="N145" s="37"/>
    </row>
    <row r="146" spans="1:14" ht="20.25" customHeight="1" x14ac:dyDescent="0.25">
      <c r="A146" s="2"/>
      <c r="B146" s="2"/>
      <c r="C146" s="2"/>
      <c r="D146" s="188" t="s">
        <v>78</v>
      </c>
      <c r="E146" s="189" t="e">
        <f>ROUND(SUM(E94*D136)+E145,2)</f>
        <v>#DIV/0!</v>
      </c>
      <c r="F146" s="190"/>
      <c r="G146" s="2"/>
      <c r="H146" s="2"/>
      <c r="I146" s="2"/>
      <c r="J146" s="2"/>
      <c r="K146" s="2"/>
      <c r="L146" s="47"/>
      <c r="M146" s="47"/>
      <c r="N146" s="47"/>
    </row>
    <row r="147" spans="1:14" ht="20.25" customHeight="1" x14ac:dyDescent="0.25">
      <c r="A147" s="2"/>
      <c r="B147" s="2"/>
      <c r="C147" s="2"/>
      <c r="D147" s="191" t="s">
        <v>79</v>
      </c>
      <c r="E147" s="192" t="e">
        <f>ROUND(SUM(E104*D136)+E145,2)</f>
        <v>#DIV/0!</v>
      </c>
      <c r="F147" s="2"/>
      <c r="G147" s="2"/>
      <c r="H147" s="2"/>
      <c r="I147" s="2"/>
      <c r="J147" s="2"/>
      <c r="K147" s="2"/>
      <c r="L147" s="47"/>
      <c r="M147" s="47"/>
      <c r="N147" s="47"/>
    </row>
    <row r="148" spans="1:14" ht="20.25" customHeight="1" x14ac:dyDescent="0.25">
      <c r="A148" s="2"/>
      <c r="B148" s="2"/>
      <c r="C148" s="2"/>
      <c r="D148" s="191" t="s">
        <v>80</v>
      </c>
      <c r="E148" s="192" t="e">
        <f>ROUND(SUM(E114*D136)+E145,2)</f>
        <v>#DIV/0!</v>
      </c>
      <c r="F148" s="2"/>
      <c r="G148" s="2"/>
      <c r="H148" s="2"/>
      <c r="I148" s="2"/>
      <c r="J148" s="2"/>
      <c r="K148" s="2"/>
      <c r="L148" s="47"/>
      <c r="M148" s="47"/>
      <c r="N148" s="47"/>
    </row>
    <row r="149" spans="1:14" x14ac:dyDescent="0.2">
      <c r="L149" s="47"/>
      <c r="M149" s="47"/>
      <c r="N149" s="47"/>
    </row>
    <row r="150" spans="1:14" x14ac:dyDescent="0.2">
      <c r="L150" s="47"/>
      <c r="M150" s="47"/>
      <c r="N150" s="47"/>
    </row>
    <row r="151" spans="1:14" ht="15" x14ac:dyDescent="0.25">
      <c r="A151" s="239"/>
      <c r="L151" s="47"/>
      <c r="M151" s="47"/>
      <c r="N151" s="47"/>
    </row>
    <row r="152" spans="1:14" x14ac:dyDescent="0.2">
      <c r="L152" s="47"/>
      <c r="M152" s="47"/>
      <c r="N152" s="47"/>
    </row>
    <row r="153" spans="1:14" x14ac:dyDescent="0.2">
      <c r="L153" s="47"/>
      <c r="M153" s="47"/>
      <c r="N153" s="47"/>
    </row>
    <row r="154" spans="1:14" x14ac:dyDescent="0.2">
      <c r="L154" s="47"/>
      <c r="M154" s="47"/>
      <c r="N154" s="47"/>
    </row>
    <row r="155" spans="1:14" x14ac:dyDescent="0.2">
      <c r="L155" s="47"/>
      <c r="M155" s="47"/>
      <c r="N155" s="47"/>
    </row>
    <row r="156" spans="1:14" x14ac:dyDescent="0.2">
      <c r="L156" s="47"/>
      <c r="M156" s="47"/>
      <c r="N156" s="47"/>
    </row>
    <row r="157" spans="1:14" x14ac:dyDescent="0.2">
      <c r="L157" s="47"/>
      <c r="M157" s="47"/>
      <c r="N157" s="47"/>
    </row>
    <row r="158" spans="1:14" x14ac:dyDescent="0.2">
      <c r="C158">
        <v>38.5</v>
      </c>
      <c r="L158" s="47"/>
      <c r="M158" s="47"/>
      <c r="N158" s="47"/>
    </row>
    <row r="159" spans="1:14" x14ac:dyDescent="0.2">
      <c r="C159">
        <v>39</v>
      </c>
      <c r="L159" s="47"/>
      <c r="M159" s="47"/>
      <c r="N159" s="47"/>
    </row>
    <row r="160" spans="1:14" x14ac:dyDescent="0.2">
      <c r="C160">
        <v>40</v>
      </c>
      <c r="L160" s="47"/>
      <c r="M160" s="47"/>
      <c r="N160" s="47"/>
    </row>
    <row r="161" spans="2:14" x14ac:dyDescent="0.2">
      <c r="L161" s="47"/>
      <c r="M161" s="47"/>
      <c r="N161" s="47"/>
    </row>
    <row r="162" spans="2:14" x14ac:dyDescent="0.2">
      <c r="L162" s="47"/>
      <c r="M162" s="47"/>
      <c r="N162" s="47"/>
    </row>
    <row r="163" spans="2:14" x14ac:dyDescent="0.2">
      <c r="L163" s="47"/>
      <c r="M163" s="47"/>
      <c r="N163" s="47"/>
    </row>
    <row r="164" spans="2:14" x14ac:dyDescent="0.2">
      <c r="L164" s="47"/>
      <c r="M164" s="47"/>
      <c r="N164" s="47"/>
    </row>
    <row r="172" spans="2:14" x14ac:dyDescent="0.2">
      <c r="B172" s="18" t="s">
        <v>3</v>
      </c>
    </row>
    <row r="173" spans="2:14" x14ac:dyDescent="0.2">
      <c r="B173" s="18" t="s">
        <v>4</v>
      </c>
    </row>
  </sheetData>
  <sheetProtection algorithmName="SHA-512" hashValue="uEuMcdJBo8GXMoyiv4hfkUXhkR+h8+Z2FI4Z5YvEyiNqTMLuCztEUUSbgRax5YUxdODLna/3kqu0qcUx8/ZJgA==" saltValue="XdQRSjVUDIYaHnLD6U6EaQ==" spinCount="100000" sheet="1" formatCells="0" formatColumns="0"/>
  <mergeCells count="183">
    <mergeCell ref="I16:J16"/>
    <mergeCell ref="I14:J14"/>
    <mergeCell ref="A15:D15"/>
    <mergeCell ref="G15:H15"/>
    <mergeCell ref="I15:J15"/>
    <mergeCell ref="G16:H16"/>
    <mergeCell ref="A14:D14"/>
    <mergeCell ref="A16:E16"/>
    <mergeCell ref="A9:C9"/>
    <mergeCell ref="D9:H9"/>
    <mergeCell ref="A10:C10"/>
    <mergeCell ref="D10:H10"/>
    <mergeCell ref="A11:C11"/>
    <mergeCell ref="D11:H11"/>
    <mergeCell ref="A12:C12"/>
    <mergeCell ref="D12:H12"/>
    <mergeCell ref="A13:C13"/>
    <mergeCell ref="D13:H13"/>
    <mergeCell ref="I2:K4"/>
    <mergeCell ref="A4:H4"/>
    <mergeCell ref="K5:L5"/>
    <mergeCell ref="A6:C6"/>
    <mergeCell ref="D6:H6"/>
    <mergeCell ref="A7:C7"/>
    <mergeCell ref="D7:H7"/>
    <mergeCell ref="A8:C8"/>
    <mergeCell ref="D8:H8"/>
    <mergeCell ref="A5:H5"/>
    <mergeCell ref="E30:F30"/>
    <mergeCell ref="D88:H88"/>
    <mergeCell ref="D98:F98"/>
    <mergeCell ref="D108:H108"/>
    <mergeCell ref="A108:B108"/>
    <mergeCell ref="A98:B98"/>
    <mergeCell ref="A88:B88"/>
    <mergeCell ref="A56:B57"/>
    <mergeCell ref="C56:C57"/>
    <mergeCell ref="A100:C100"/>
    <mergeCell ref="A63:B63"/>
    <mergeCell ref="A92:C92"/>
    <mergeCell ref="A93:C93"/>
    <mergeCell ref="A94:D94"/>
    <mergeCell ref="B95:G95"/>
    <mergeCell ref="A90:C90"/>
    <mergeCell ref="E65:E66"/>
    <mergeCell ref="A68:C68"/>
    <mergeCell ref="D68:D69"/>
    <mergeCell ref="E68:E69"/>
    <mergeCell ref="A32:C35"/>
    <mergeCell ref="D32:D34"/>
    <mergeCell ref="E37:F37"/>
    <mergeCell ref="E38:F38"/>
    <mergeCell ref="E39:F39"/>
    <mergeCell ref="E40:F40"/>
    <mergeCell ref="E41:F41"/>
    <mergeCell ref="E45:F45"/>
    <mergeCell ref="E46:F46"/>
    <mergeCell ref="A65:C67"/>
    <mergeCell ref="A37:C37"/>
    <mergeCell ref="A45:C45"/>
    <mergeCell ref="A46:C46"/>
    <mergeCell ref="A47:C47"/>
    <mergeCell ref="E32:F33"/>
    <mergeCell ref="E34:F34"/>
    <mergeCell ref="L48:L49"/>
    <mergeCell ref="E47:F47"/>
    <mergeCell ref="D35:F35"/>
    <mergeCell ref="G65:G67"/>
    <mergeCell ref="D18:E18"/>
    <mergeCell ref="F18:G18"/>
    <mergeCell ref="H27:H28"/>
    <mergeCell ref="I27:I28"/>
    <mergeCell ref="E52:H52"/>
    <mergeCell ref="I45:J45"/>
    <mergeCell ref="I46:J46"/>
    <mergeCell ref="I40:J40"/>
    <mergeCell ref="A53:D53"/>
    <mergeCell ref="E53:H53"/>
    <mergeCell ref="A41:C41"/>
    <mergeCell ref="A48:G48"/>
    <mergeCell ref="A50:D50"/>
    <mergeCell ref="A36:C36"/>
    <mergeCell ref="A42:C42"/>
    <mergeCell ref="I42:J42"/>
    <mergeCell ref="A43:C43"/>
    <mergeCell ref="E36:F36"/>
    <mergeCell ref="C132:C136"/>
    <mergeCell ref="D132:D134"/>
    <mergeCell ref="E132:E134"/>
    <mergeCell ref="F132:F134"/>
    <mergeCell ref="G132:G134"/>
    <mergeCell ref="D136:G136"/>
    <mergeCell ref="H132:I134"/>
    <mergeCell ref="B105:G105"/>
    <mergeCell ref="C123:H123"/>
    <mergeCell ref="A125:H125"/>
    <mergeCell ref="D128:F128"/>
    <mergeCell ref="D129:F129"/>
    <mergeCell ref="C131:G131"/>
    <mergeCell ref="B121:B122"/>
    <mergeCell ref="C121:F122"/>
    <mergeCell ref="A109:B109"/>
    <mergeCell ref="D109:H109"/>
    <mergeCell ref="A1:K1"/>
    <mergeCell ref="D56:D57"/>
    <mergeCell ref="E56:E57"/>
    <mergeCell ref="F56:G56"/>
    <mergeCell ref="A58:B58"/>
    <mergeCell ref="A59:B59"/>
    <mergeCell ref="A60:B60"/>
    <mergeCell ref="A61:B61"/>
    <mergeCell ref="A62:B62"/>
    <mergeCell ref="J56:K57"/>
    <mergeCell ref="J58:K59"/>
    <mergeCell ref="J60:K60"/>
    <mergeCell ref="A2:H2"/>
    <mergeCell ref="A17:E17"/>
    <mergeCell ref="A38:C38"/>
    <mergeCell ref="A39:C39"/>
    <mergeCell ref="A40:C40"/>
    <mergeCell ref="A51:D51"/>
    <mergeCell ref="A52:D52"/>
    <mergeCell ref="A49:H49"/>
    <mergeCell ref="G50:H50"/>
    <mergeCell ref="K17:M17"/>
    <mergeCell ref="M59:N59"/>
    <mergeCell ref="K36:K37"/>
    <mergeCell ref="A101:C101"/>
    <mergeCell ref="A102:C102"/>
    <mergeCell ref="A103:C103"/>
    <mergeCell ref="A104:D104"/>
    <mergeCell ref="A91:C91"/>
    <mergeCell ref="A82:H82"/>
    <mergeCell ref="B83:H83"/>
    <mergeCell ref="B85:H85"/>
    <mergeCell ref="A89:B89"/>
    <mergeCell ref="D89:H89"/>
    <mergeCell ref="A84:H84"/>
    <mergeCell ref="A99:B99"/>
    <mergeCell ref="D99:F99"/>
    <mergeCell ref="L116:N116"/>
    <mergeCell ref="B117:B118"/>
    <mergeCell ref="C117:F118"/>
    <mergeCell ref="A110:C110"/>
    <mergeCell ref="A111:C111"/>
    <mergeCell ref="A112:C112"/>
    <mergeCell ref="A113:C113"/>
    <mergeCell ref="A114:D114"/>
    <mergeCell ref="B115:C115"/>
    <mergeCell ref="B116:H116"/>
    <mergeCell ref="Q73:S73"/>
    <mergeCell ref="A75:B76"/>
    <mergeCell ref="A77:B77"/>
    <mergeCell ref="L77:M77"/>
    <mergeCell ref="A78:B78"/>
    <mergeCell ref="A79:B79"/>
    <mergeCell ref="A80:B80"/>
    <mergeCell ref="I65:I66"/>
    <mergeCell ref="F68:F69"/>
    <mergeCell ref="A69:C69"/>
    <mergeCell ref="J68:J69"/>
    <mergeCell ref="A70:G70"/>
    <mergeCell ref="A81:B81"/>
    <mergeCell ref="A72:I72"/>
    <mergeCell ref="F73:G73"/>
    <mergeCell ref="D75:E75"/>
    <mergeCell ref="H75:I75"/>
    <mergeCell ref="H76:I76"/>
    <mergeCell ref="H80:I80"/>
    <mergeCell ref="H81:I81"/>
    <mergeCell ref="H77:I77"/>
    <mergeCell ref="H78:I78"/>
    <mergeCell ref="H79:I79"/>
    <mergeCell ref="I43:J43"/>
    <mergeCell ref="A44:C44"/>
    <mergeCell ref="I44:J44"/>
    <mergeCell ref="E42:F42"/>
    <mergeCell ref="E43:F43"/>
    <mergeCell ref="E44:F44"/>
    <mergeCell ref="R58:S58"/>
    <mergeCell ref="J61:K61"/>
    <mergeCell ref="F65:F66"/>
    <mergeCell ref="J65:J66"/>
  </mergeCells>
  <conditionalFormatting sqref="I15">
    <cfRule type="expression" dxfId="0" priority="2">
      <formula>#REF!="Sonstiges"</formula>
    </cfRule>
  </conditionalFormatting>
  <dataValidations count="2">
    <dataValidation type="list" allowBlank="1" showInputMessage="1" showErrorMessage="1" sqref="J58:K59" xr:uid="{00000000-0002-0000-0000-000003000000}">
      <formula1>$R$2:$R$3</formula1>
    </dataValidation>
    <dataValidation type="list" allowBlank="1" showInputMessage="1" showErrorMessage="1" sqref="I15:J15" xr:uid="{C23F8B74-3103-4667-B0B9-51A8A29638BF}">
      <formula1>$C$158:$C$160</formula1>
    </dataValidation>
  </dataValidations>
  <pageMargins left="0.74803149606299213" right="0.51181102362204722" top="0.82677165354330717" bottom="0.51181102362204722" header="0.51181102362204722" footer="0.19685039370078741"/>
  <pageSetup paperSize="9" scale="45" orientation="portrait" r:id="rId1"/>
  <headerFooter differentOddEven="1" alignWithMargins="0">
    <oddFooter>&amp;L&amp;9© Empfohlenes Formular
der AG § 75 SGB XI&amp;U
Stand: 04.11.2025&amp;R&amp;9Land  Berlin</oddFooter>
  </headerFooter>
  <rowBreaks count="1" manualBreakCount="1">
    <brk id="71"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V35"/>
  <sheetViews>
    <sheetView showGridLines="0" view="pageBreakPreview" topLeftCell="A8" zoomScaleNormal="100" zoomScaleSheetLayoutView="100" workbookViewId="0">
      <selection activeCell="P21" sqref="P21"/>
    </sheetView>
  </sheetViews>
  <sheetFormatPr baseColWidth="10" defaultRowHeight="15" x14ac:dyDescent="0.25"/>
  <cols>
    <col min="1" max="1" width="3" style="6" customWidth="1"/>
    <col min="2" max="2" width="3.125" style="6" customWidth="1"/>
    <col min="3" max="3" width="10.875" style="6" customWidth="1"/>
    <col min="4" max="6" width="11" style="6"/>
    <col min="7" max="7" width="10" style="6" customWidth="1"/>
    <col min="8" max="8" width="8.375" style="6" customWidth="1"/>
    <col min="9" max="9" width="2.125" style="6" customWidth="1"/>
    <col min="10" max="10" width="7.375" style="6" hidden="1" customWidth="1"/>
    <col min="11" max="11" width="8" style="6" customWidth="1"/>
    <col min="12" max="16384" width="11" style="6"/>
  </cols>
  <sheetData>
    <row r="1" spans="1:22" x14ac:dyDescent="0.25">
      <c r="A1" s="5"/>
      <c r="B1" s="5"/>
      <c r="C1" s="5"/>
      <c r="D1" s="5"/>
      <c r="E1" s="5"/>
      <c r="F1" s="5"/>
      <c r="G1" s="5"/>
      <c r="H1" s="5"/>
      <c r="I1" s="5"/>
      <c r="J1" s="5"/>
      <c r="K1" s="5"/>
      <c r="L1" s="5"/>
    </row>
    <row r="2" spans="1:22" ht="57" customHeight="1" x14ac:dyDescent="0.25">
      <c r="A2" s="50"/>
      <c r="B2" s="772" t="s">
        <v>8</v>
      </c>
      <c r="C2" s="772"/>
      <c r="D2" s="772"/>
      <c r="E2" s="772"/>
      <c r="F2" s="772"/>
      <c r="G2" s="772"/>
      <c r="H2" s="772"/>
      <c r="I2" s="772"/>
      <c r="J2" s="772"/>
      <c r="K2" s="772"/>
      <c r="L2" s="5"/>
      <c r="N2" s="7"/>
      <c r="O2" s="7"/>
      <c r="P2" s="7"/>
      <c r="Q2" s="7"/>
      <c r="R2" s="7"/>
      <c r="S2" s="7"/>
      <c r="T2" s="7"/>
      <c r="U2" s="8"/>
    </row>
    <row r="3" spans="1:22" ht="0.75" customHeight="1" x14ac:dyDescent="0.25">
      <c r="A3" s="50"/>
      <c r="B3" s="50"/>
      <c r="C3" s="50"/>
      <c r="D3" s="50"/>
      <c r="E3" s="50"/>
      <c r="F3" s="50"/>
      <c r="G3" s="50"/>
      <c r="H3" s="50"/>
      <c r="I3" s="50"/>
      <c r="J3" s="50"/>
      <c r="K3" s="50"/>
      <c r="L3" s="5"/>
    </row>
    <row r="4" spans="1:22" ht="6.75" customHeight="1" x14ac:dyDescent="0.25">
      <c r="A4" s="50"/>
      <c r="B4" s="50"/>
      <c r="C4" s="50"/>
      <c r="D4" s="50"/>
      <c r="E4" s="50"/>
      <c r="F4" s="50"/>
      <c r="G4" s="50"/>
      <c r="H4" s="50"/>
      <c r="I4" s="50"/>
      <c r="J4" s="50"/>
      <c r="K4" s="50"/>
      <c r="L4" s="5"/>
    </row>
    <row r="5" spans="1:22" ht="19.5" customHeight="1" x14ac:dyDescent="0.25">
      <c r="A5" s="751" t="s">
        <v>0</v>
      </c>
      <c r="B5" s="752"/>
      <c r="C5" s="753"/>
      <c r="D5" s="773">
        <f>vollstationäre_Pflege_Anl.A_D_E!D6</f>
        <v>0</v>
      </c>
      <c r="E5" s="773"/>
      <c r="F5" s="773"/>
      <c r="G5" s="773"/>
      <c r="H5" s="773"/>
      <c r="I5" s="773"/>
      <c r="J5" s="773"/>
      <c r="K5" s="773"/>
    </row>
    <row r="6" spans="1:22" ht="19.5" customHeight="1" x14ac:dyDescent="0.25">
      <c r="A6" s="757" t="s">
        <v>1</v>
      </c>
      <c r="B6" s="758"/>
      <c r="C6" s="759"/>
      <c r="D6" s="773">
        <f>vollstationäre_Pflege_Anl.A_D_E!D7</f>
        <v>0</v>
      </c>
      <c r="E6" s="773"/>
      <c r="F6" s="773"/>
      <c r="G6" s="773"/>
      <c r="H6" s="773"/>
      <c r="I6" s="773"/>
      <c r="J6" s="773"/>
      <c r="K6" s="773"/>
    </row>
    <row r="7" spans="1:22" ht="10.5" customHeight="1" x14ac:dyDescent="0.25">
      <c r="A7" s="760"/>
      <c r="B7" s="760"/>
      <c r="C7" s="760"/>
      <c r="D7" s="760"/>
      <c r="E7" s="760"/>
      <c r="F7" s="760"/>
      <c r="G7" s="760"/>
      <c r="H7" s="760"/>
      <c r="I7" s="760"/>
      <c r="J7" s="760"/>
      <c r="K7" s="760"/>
    </row>
    <row r="8" spans="1:22" ht="19.5" customHeight="1" x14ac:dyDescent="0.25">
      <c r="A8" s="751" t="s">
        <v>2</v>
      </c>
      <c r="B8" s="752"/>
      <c r="C8" s="753"/>
      <c r="D8" s="754">
        <f>vollstationäre_Pflege_Anl.A_D_E!D9</f>
        <v>0</v>
      </c>
      <c r="E8" s="755"/>
      <c r="F8" s="755"/>
      <c r="G8" s="755"/>
      <c r="H8" s="755"/>
      <c r="I8" s="755"/>
      <c r="J8" s="755"/>
      <c r="K8" s="756"/>
    </row>
    <row r="9" spans="1:22" ht="19.5" customHeight="1" x14ac:dyDescent="0.25">
      <c r="A9" s="757" t="s">
        <v>1</v>
      </c>
      <c r="B9" s="758"/>
      <c r="C9" s="759"/>
      <c r="D9" s="754">
        <f>vollstationäre_Pflege_Anl.A_D_E!D10</f>
        <v>0</v>
      </c>
      <c r="E9" s="755"/>
      <c r="F9" s="755"/>
      <c r="G9" s="755"/>
      <c r="H9" s="755"/>
      <c r="I9" s="755"/>
      <c r="J9" s="755"/>
      <c r="K9" s="756"/>
    </row>
    <row r="10" spans="1:22" ht="9.75" customHeight="1" x14ac:dyDescent="0.25">
      <c r="A10" s="760"/>
      <c r="B10" s="760"/>
      <c r="C10" s="760"/>
      <c r="D10" s="760"/>
      <c r="E10" s="760"/>
      <c r="F10" s="760"/>
      <c r="G10" s="760"/>
      <c r="H10" s="761"/>
      <c r="I10" s="761"/>
      <c r="J10" s="761"/>
      <c r="K10" s="761"/>
    </row>
    <row r="11" spans="1:22" ht="24.75" customHeight="1" x14ac:dyDescent="0.25">
      <c r="A11" s="751" t="s">
        <v>9</v>
      </c>
      <c r="B11" s="752"/>
      <c r="C11" s="753"/>
      <c r="D11" s="762">
        <f>vollstationäre_Pflege_Anl.A_D_E!F16</f>
        <v>0</v>
      </c>
      <c r="E11" s="763"/>
      <c r="F11" s="762">
        <f>vollstationäre_Pflege_Anl.A_D_E!G16</f>
        <v>365</v>
      </c>
      <c r="G11" s="763"/>
      <c r="H11" s="50"/>
      <c r="I11" s="50"/>
      <c r="J11" s="50"/>
      <c r="K11" s="50"/>
    </row>
    <row r="12" spans="1:22" ht="6.75" customHeight="1" x14ac:dyDescent="0.25">
      <c r="A12" s="51"/>
      <c r="B12" s="51"/>
      <c r="C12" s="51"/>
      <c r="D12" s="51"/>
      <c r="E12" s="51"/>
      <c r="F12" s="51"/>
      <c r="G12" s="51"/>
      <c r="H12" s="51"/>
      <c r="I12" s="51"/>
      <c r="J12" s="51"/>
      <c r="K12" s="51"/>
    </row>
    <row r="13" spans="1:22" ht="59.25" customHeight="1" x14ac:dyDescent="0.25">
      <c r="A13" s="764" t="s">
        <v>10</v>
      </c>
      <c r="B13" s="764"/>
      <c r="C13" s="764"/>
      <c r="D13" s="764"/>
      <c r="E13" s="764"/>
      <c r="F13" s="764"/>
      <c r="G13" s="764"/>
      <c r="H13" s="764"/>
      <c r="I13" s="764"/>
      <c r="J13" s="764"/>
      <c r="K13" s="764"/>
      <c r="O13" s="7"/>
      <c r="P13" s="7"/>
      <c r="Q13" s="7"/>
      <c r="R13" s="7"/>
      <c r="S13" s="7"/>
      <c r="T13" s="7"/>
    </row>
    <row r="15" spans="1:22" ht="19.5" customHeight="1" x14ac:dyDescent="0.25">
      <c r="A15" s="751" t="s">
        <v>11</v>
      </c>
      <c r="B15" s="752"/>
      <c r="C15" s="753"/>
      <c r="D15" s="765"/>
      <c r="E15" s="766"/>
      <c r="F15" s="766"/>
      <c r="G15" s="767"/>
      <c r="M15" s="8"/>
      <c r="N15" s="8"/>
      <c r="O15" s="8"/>
      <c r="P15" s="8"/>
      <c r="Q15" s="8"/>
      <c r="R15" s="8"/>
      <c r="S15" s="8"/>
      <c r="T15" s="8"/>
      <c r="U15" s="8"/>
      <c r="V15" s="8"/>
    </row>
    <row r="16" spans="1:22" ht="18.75" customHeight="1" thickBot="1" x14ac:dyDescent="0.3">
      <c r="M16" s="8"/>
      <c r="N16" s="8"/>
      <c r="O16" s="8"/>
      <c r="P16" s="8"/>
      <c r="Q16" s="8"/>
      <c r="R16" s="8"/>
      <c r="S16" s="8"/>
      <c r="T16" s="8"/>
      <c r="U16" s="8"/>
      <c r="V16" s="8"/>
    </row>
    <row r="17" spans="1:22" ht="15.75" thickBot="1" x14ac:dyDescent="0.3">
      <c r="A17" s="9"/>
      <c r="B17" s="14"/>
      <c r="C17" s="768" t="s">
        <v>13</v>
      </c>
      <c r="D17" s="769"/>
      <c r="E17" s="769"/>
      <c r="F17" s="769"/>
      <c r="G17" s="769"/>
      <c r="H17" s="9"/>
      <c r="M17" s="7"/>
      <c r="N17" s="10"/>
      <c r="O17" s="7"/>
      <c r="P17" s="7"/>
      <c r="Q17" s="7"/>
    </row>
    <row r="18" spans="1:22" ht="13.5" customHeight="1" thickBot="1" x14ac:dyDescent="0.3"/>
    <row r="19" spans="1:22" ht="15.75" customHeight="1" thickBot="1" x14ac:dyDescent="0.3">
      <c r="B19" s="14"/>
      <c r="C19" s="770" t="s">
        <v>14</v>
      </c>
      <c r="D19" s="771"/>
      <c r="E19" s="771"/>
      <c r="F19" s="771"/>
      <c r="G19" s="771"/>
      <c r="H19" s="771"/>
      <c r="I19" s="771"/>
    </row>
    <row r="20" spans="1:22" x14ac:dyDescent="0.25">
      <c r="A20" s="5"/>
    </row>
    <row r="21" spans="1:22" ht="125.25" customHeight="1" x14ac:dyDescent="0.25">
      <c r="A21" s="748"/>
      <c r="B21" s="749"/>
      <c r="C21" s="749"/>
      <c r="D21" s="749"/>
      <c r="E21" s="749"/>
      <c r="F21" s="749"/>
      <c r="G21" s="749"/>
      <c r="H21" s="749"/>
      <c r="I21" s="749"/>
      <c r="J21" s="749"/>
      <c r="K21" s="750"/>
    </row>
    <row r="22" spans="1:22" ht="15.75" thickBot="1" x14ac:dyDescent="0.3"/>
    <row r="23" spans="1:22" ht="15.75" customHeight="1" thickBot="1" x14ac:dyDescent="0.3">
      <c r="B23" s="52"/>
      <c r="C23" s="21" t="s">
        <v>15</v>
      </c>
      <c r="D23" s="22"/>
      <c r="E23" s="22"/>
      <c r="F23" s="22"/>
      <c r="G23" s="22"/>
    </row>
    <row r="25" spans="1:22" x14ac:dyDescent="0.25">
      <c r="A25" s="11"/>
      <c r="B25" s="11"/>
      <c r="C25" s="23" t="s">
        <v>16</v>
      </c>
      <c r="D25" s="24" t="s">
        <v>12</v>
      </c>
      <c r="E25" s="11"/>
      <c r="F25" s="11"/>
      <c r="G25" s="11"/>
      <c r="H25" s="11"/>
      <c r="I25" s="11"/>
      <c r="J25" s="11"/>
      <c r="K25" s="11"/>
      <c r="L25" s="11"/>
    </row>
    <row r="26" spans="1:22" ht="43.5" customHeight="1" x14ac:dyDescent="0.25">
      <c r="A26" s="25"/>
      <c r="B26" s="25"/>
      <c r="C26" s="26"/>
      <c r="D26" s="26"/>
      <c r="E26" s="26"/>
      <c r="F26" s="26"/>
      <c r="G26" s="26"/>
      <c r="H26" s="26"/>
      <c r="I26" s="26"/>
      <c r="J26" s="26"/>
      <c r="K26" s="26"/>
      <c r="L26" s="11"/>
    </row>
    <row r="27" spans="1:22" ht="16.5" customHeight="1" x14ac:dyDescent="0.25">
      <c r="A27" s="25"/>
      <c r="B27" s="25"/>
      <c r="C27" s="27" t="s">
        <v>17</v>
      </c>
      <c r="D27" s="27"/>
      <c r="E27" s="27"/>
      <c r="F27" s="28"/>
      <c r="G27" s="28"/>
      <c r="H27" s="28"/>
      <c r="I27" s="28"/>
      <c r="J27" s="28"/>
      <c r="K27" s="28"/>
      <c r="L27" s="11"/>
      <c r="M27" s="7"/>
      <c r="N27" s="7"/>
      <c r="O27" s="7"/>
      <c r="P27" s="7"/>
      <c r="Q27" s="7"/>
    </row>
    <row r="28" spans="1:22" x14ac:dyDescent="0.25">
      <c r="A28" s="11"/>
      <c r="B28" s="11"/>
      <c r="C28" s="29"/>
      <c r="D28" s="29"/>
      <c r="E28" s="29"/>
      <c r="F28" s="29"/>
      <c r="G28" s="29"/>
      <c r="H28" s="29"/>
      <c r="I28" s="29"/>
      <c r="J28" s="29"/>
      <c r="K28" s="29"/>
      <c r="L28" s="11"/>
    </row>
    <row r="29" spans="1:22" x14ac:dyDescent="0.25">
      <c r="A29" s="11"/>
      <c r="B29" s="12" t="s">
        <v>18</v>
      </c>
      <c r="C29" s="12"/>
      <c r="D29" s="12"/>
      <c r="E29" s="12"/>
      <c r="F29" s="12"/>
      <c r="G29" s="12"/>
      <c r="H29" s="12"/>
      <c r="I29" s="12"/>
      <c r="J29" s="12"/>
      <c r="K29" s="12"/>
      <c r="L29" s="12"/>
      <c r="M29" s="13"/>
      <c r="Q29" s="7"/>
      <c r="R29" s="7"/>
      <c r="S29" s="7"/>
      <c r="T29" s="7"/>
      <c r="U29" s="7"/>
      <c r="V29" s="7"/>
    </row>
    <row r="30" spans="1:22" x14ac:dyDescent="0.25">
      <c r="A30" s="11"/>
      <c r="B30" s="11"/>
      <c r="C30" s="12"/>
      <c r="D30" s="12"/>
      <c r="E30" s="12"/>
      <c r="F30" s="12"/>
      <c r="G30" s="12"/>
      <c r="H30" s="12"/>
      <c r="I30" s="12"/>
      <c r="J30" s="12"/>
      <c r="K30" s="12"/>
      <c r="L30" s="12"/>
      <c r="M30" s="13"/>
    </row>
    <row r="31" spans="1:22" x14ac:dyDescent="0.25">
      <c r="A31" s="11"/>
      <c r="B31" s="11"/>
      <c r="C31" s="11"/>
      <c r="D31" s="11"/>
      <c r="E31" s="11"/>
      <c r="F31" s="11"/>
      <c r="G31" s="11"/>
      <c r="H31" s="11"/>
      <c r="I31" s="11"/>
      <c r="J31" s="11"/>
      <c r="K31" s="11"/>
      <c r="L31" s="11"/>
    </row>
    <row r="32" spans="1:22" x14ac:dyDescent="0.25">
      <c r="A32" s="11"/>
      <c r="B32" s="11"/>
      <c r="C32" s="11"/>
      <c r="D32" s="11"/>
      <c r="E32" s="11"/>
      <c r="F32" s="11"/>
      <c r="G32" s="11"/>
      <c r="H32" s="11"/>
      <c r="I32" s="11"/>
      <c r="J32" s="11"/>
      <c r="K32" s="11"/>
      <c r="L32" s="11"/>
    </row>
    <row r="33" spans="1:12" x14ac:dyDescent="0.25">
      <c r="A33" s="11"/>
      <c r="B33" s="11"/>
      <c r="C33" s="11"/>
      <c r="D33" s="11"/>
      <c r="E33" s="11"/>
      <c r="F33" s="11"/>
      <c r="G33" s="11"/>
      <c r="H33" s="11"/>
      <c r="I33" s="11"/>
      <c r="J33" s="11"/>
      <c r="K33" s="11"/>
      <c r="L33" s="11"/>
    </row>
    <row r="34" spans="1:12" x14ac:dyDescent="0.25">
      <c r="A34" s="11"/>
      <c r="B34" s="11"/>
      <c r="C34" s="11"/>
      <c r="D34" s="11"/>
      <c r="E34" s="11"/>
      <c r="F34" s="11"/>
      <c r="G34" s="11"/>
      <c r="H34" s="11"/>
      <c r="I34" s="11"/>
      <c r="J34" s="11"/>
      <c r="K34" s="11"/>
      <c r="L34" s="11"/>
    </row>
    <row r="35" spans="1:12" x14ac:dyDescent="0.25">
      <c r="A35" s="11"/>
      <c r="B35" s="11"/>
      <c r="C35" s="11"/>
      <c r="D35" s="11"/>
      <c r="E35" s="11"/>
      <c r="F35" s="11"/>
      <c r="G35" s="11"/>
      <c r="H35" s="11"/>
      <c r="I35" s="11"/>
      <c r="J35" s="11"/>
      <c r="K35" s="11"/>
      <c r="L35" s="11"/>
    </row>
  </sheetData>
  <sheetProtection algorithmName="SHA-512" hashValue="XeRZM9xEtZUcvK8PEc8TriEq3v2bIREKlpdwYVyfWEVDYbLt0ENDM/H9KrYHZp5V6MBBCuVOIIrDLe5+CPk/xA==" saltValue="/jOIcUiX6Asg3Kl3k8EzDA==" spinCount="100000" sheet="1" formatCells="0" formatColumns="0" deleteColumns="0" deleteRows="0"/>
  <mergeCells count="20">
    <mergeCell ref="A7:K7"/>
    <mergeCell ref="B2:K2"/>
    <mergeCell ref="A5:C5"/>
    <mergeCell ref="D5:K5"/>
    <mergeCell ref="A6:C6"/>
    <mergeCell ref="D6:K6"/>
    <mergeCell ref="A21:K21"/>
    <mergeCell ref="A8:C8"/>
    <mergeCell ref="D8:K8"/>
    <mergeCell ref="A9:C9"/>
    <mergeCell ref="D9:K9"/>
    <mergeCell ref="A10:K10"/>
    <mergeCell ref="A11:C11"/>
    <mergeCell ref="D11:E11"/>
    <mergeCell ref="F11:G11"/>
    <mergeCell ref="A13:K13"/>
    <mergeCell ref="A15:C15"/>
    <mergeCell ref="D15:G15"/>
    <mergeCell ref="C17:G17"/>
    <mergeCell ref="C19:I19"/>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52D2-85A7-4742-BA7C-D9D6B3E40953}">
  <sheetPr>
    <tabColor theme="9" tint="0.79998168889431442"/>
    <pageSetUpPr fitToPage="1"/>
  </sheetPr>
  <dimension ref="A1:H247"/>
  <sheetViews>
    <sheetView showGridLines="0" topLeftCell="A7" zoomScale="90" zoomScaleNormal="90" workbookViewId="0">
      <selection activeCell="C24" sqref="C24"/>
    </sheetView>
  </sheetViews>
  <sheetFormatPr baseColWidth="10" defaultColWidth="10" defaultRowHeight="12.75" x14ac:dyDescent="0.2"/>
  <cols>
    <col min="1" max="1" width="20.375" style="296" customWidth="1"/>
    <col min="2" max="2" width="35.25" style="296" bestFit="1" customWidth="1"/>
    <col min="3" max="3" width="20.75" style="296" customWidth="1"/>
    <col min="4" max="4" width="18.375" style="296" customWidth="1"/>
    <col min="5" max="5" width="12.5" style="296" customWidth="1"/>
    <col min="6" max="6" width="10" style="296"/>
    <col min="7" max="7" width="10" style="296" customWidth="1"/>
    <col min="8" max="16384" width="10" style="296"/>
  </cols>
  <sheetData>
    <row r="1" spans="1:8" ht="48.75" customHeight="1" thickBot="1" x14ac:dyDescent="0.25">
      <c r="A1" s="776" t="s">
        <v>150</v>
      </c>
      <c r="B1" s="777"/>
      <c r="C1" s="777"/>
      <c r="D1" s="778"/>
      <c r="G1" s="297" t="s">
        <v>151</v>
      </c>
    </row>
    <row r="2" spans="1:8" ht="30.2" customHeight="1" x14ac:dyDescent="0.2">
      <c r="A2" s="298" t="s">
        <v>152</v>
      </c>
      <c r="B2" s="779">
        <f>vollstationäre_Pflege_Anl.A_D_E!D6</f>
        <v>0</v>
      </c>
      <c r="C2" s="780"/>
      <c r="D2" s="781"/>
      <c r="G2" s="299">
        <v>2024</v>
      </c>
      <c r="H2" s="464"/>
    </row>
    <row r="3" spans="1:8" ht="30.2" customHeight="1" x14ac:dyDescent="0.2">
      <c r="A3" s="300" t="s">
        <v>153</v>
      </c>
      <c r="B3" s="782">
        <f>vollstationäre_Pflege_Anl.A_D_E!D13</f>
        <v>0</v>
      </c>
      <c r="C3" s="783"/>
      <c r="D3" s="784"/>
      <c r="G3" s="299">
        <v>2025</v>
      </c>
      <c r="H3" s="464"/>
    </row>
    <row r="4" spans="1:8" ht="30.2" customHeight="1" x14ac:dyDescent="0.2">
      <c r="A4" s="300" t="s">
        <v>1</v>
      </c>
      <c r="B4" s="785">
        <f>vollstationäre_Pflege_Anl.A_D_E!D7</f>
        <v>0</v>
      </c>
      <c r="C4" s="783"/>
      <c r="D4" s="784"/>
      <c r="G4" s="299">
        <v>2026</v>
      </c>
      <c r="H4" s="464"/>
    </row>
    <row r="5" spans="1:8" ht="11.45" customHeight="1" x14ac:dyDescent="0.2">
      <c r="A5" s="786"/>
      <c r="B5" s="787"/>
      <c r="C5" s="787"/>
      <c r="D5" s="788"/>
      <c r="G5" s="299">
        <v>2027</v>
      </c>
      <c r="H5" s="464"/>
    </row>
    <row r="6" spans="1:8" ht="30.2" customHeight="1" x14ac:dyDescent="0.2">
      <c r="A6" s="301" t="s">
        <v>2</v>
      </c>
      <c r="B6" s="789">
        <f>vollstationäre_Pflege_Anl.A_D_E!D9</f>
        <v>0</v>
      </c>
      <c r="C6" s="790"/>
      <c r="D6" s="791"/>
      <c r="G6" s="465"/>
      <c r="H6" s="464"/>
    </row>
    <row r="7" spans="1:8" ht="30.2" customHeight="1" thickBot="1" x14ac:dyDescent="0.25">
      <c r="A7" s="302" t="s">
        <v>1</v>
      </c>
      <c r="B7" s="792">
        <f>vollstationäre_Pflege_Anl.A_D_E!D10</f>
        <v>0</v>
      </c>
      <c r="C7" s="793"/>
      <c r="D7" s="794"/>
      <c r="G7" s="464"/>
      <c r="H7" s="464"/>
    </row>
    <row r="8" spans="1:8" ht="8.4499999999999993" customHeight="1" thickBot="1" x14ac:dyDescent="0.25">
      <c r="A8" s="795"/>
      <c r="B8" s="796"/>
      <c r="C8" s="796"/>
      <c r="D8" s="797"/>
      <c r="G8" s="464"/>
      <c r="H8" s="464"/>
    </row>
    <row r="9" spans="1:8" ht="24" customHeight="1" thickBot="1" x14ac:dyDescent="0.25">
      <c r="A9" s="798" t="s">
        <v>154</v>
      </c>
      <c r="B9" s="799"/>
      <c r="C9" s="303" t="s">
        <v>155</v>
      </c>
      <c r="D9" s="303" t="s">
        <v>156</v>
      </c>
    </row>
    <row r="10" spans="1:8" ht="39.75" customHeight="1" thickBot="1" x14ac:dyDescent="0.25">
      <c r="A10" s="800" t="s">
        <v>157</v>
      </c>
      <c r="B10" s="801"/>
      <c r="C10" s="415"/>
      <c r="D10" s="463"/>
    </row>
    <row r="11" spans="1:8" ht="8.4499999999999993" customHeight="1" thickBot="1" x14ac:dyDescent="0.25">
      <c r="A11" s="304"/>
      <c r="B11" s="305"/>
      <c r="C11" s="305"/>
      <c r="D11" s="306"/>
    </row>
    <row r="12" spans="1:8" ht="78" customHeight="1" thickBot="1" x14ac:dyDescent="0.25">
      <c r="A12" s="802" t="s">
        <v>158</v>
      </c>
      <c r="B12" s="803"/>
      <c r="C12" s="307" t="s">
        <v>159</v>
      </c>
      <c r="D12" s="308" t="s">
        <v>160</v>
      </c>
    </row>
    <row r="13" spans="1:8" ht="14.45" customHeight="1" thickBot="1" x14ac:dyDescent="0.25">
      <c r="A13" s="774" t="s">
        <v>161</v>
      </c>
      <c r="B13" s="775"/>
      <c r="C13" s="416"/>
      <c r="D13" s="309" t="e">
        <f>ROUND(IF(C13&gt;0,C13/$C$10,""),4)</f>
        <v>#VALUE!</v>
      </c>
    </row>
    <row r="14" spans="1:8" ht="14.45" customHeight="1" thickBot="1" x14ac:dyDescent="0.25">
      <c r="A14" s="774" t="s">
        <v>162</v>
      </c>
      <c r="B14" s="775"/>
      <c r="C14" s="416"/>
      <c r="D14" s="309" t="e">
        <f t="shared" ref="D14:D21" si="0">ROUND(IF(C14&gt;0,C14/$C$10,""),4)</f>
        <v>#VALUE!</v>
      </c>
    </row>
    <row r="15" spans="1:8" ht="18.75" customHeight="1" thickBot="1" x14ac:dyDescent="0.25">
      <c r="A15" s="774" t="s">
        <v>163</v>
      </c>
      <c r="B15" s="775"/>
      <c r="C15" s="416"/>
      <c r="D15" s="309" t="e">
        <f t="shared" si="0"/>
        <v>#VALUE!</v>
      </c>
    </row>
    <row r="16" spans="1:8" ht="18.75" customHeight="1" thickBot="1" x14ac:dyDescent="0.25">
      <c r="A16" s="774" t="s">
        <v>164</v>
      </c>
      <c r="B16" s="775"/>
      <c r="C16" s="417"/>
      <c r="D16" s="309" t="e">
        <f t="shared" si="0"/>
        <v>#VALUE!</v>
      </c>
    </row>
    <row r="17" spans="1:6" ht="18.75" customHeight="1" thickBot="1" x14ac:dyDescent="0.25">
      <c r="A17" s="774" t="s">
        <v>165</v>
      </c>
      <c r="B17" s="775"/>
      <c r="C17" s="417"/>
      <c r="D17" s="309" t="e">
        <f t="shared" si="0"/>
        <v>#VALUE!</v>
      </c>
    </row>
    <row r="18" spans="1:6" ht="18.75" customHeight="1" thickBot="1" x14ac:dyDescent="0.25">
      <c r="A18" s="774" t="s">
        <v>166</v>
      </c>
      <c r="B18" s="775"/>
      <c r="C18" s="416"/>
      <c r="D18" s="309" t="e">
        <f t="shared" si="0"/>
        <v>#VALUE!</v>
      </c>
    </row>
    <row r="19" spans="1:6" ht="30.2" customHeight="1" thickBot="1" x14ac:dyDescent="0.25">
      <c r="A19" s="808" t="s">
        <v>167</v>
      </c>
      <c r="B19" s="809"/>
      <c r="C19" s="416"/>
      <c r="D19" s="309" t="e">
        <f t="shared" si="0"/>
        <v>#VALUE!</v>
      </c>
    </row>
    <row r="20" spans="1:6" ht="18.75" customHeight="1" thickBot="1" x14ac:dyDescent="0.25">
      <c r="A20" s="774" t="s">
        <v>168</v>
      </c>
      <c r="B20" s="775"/>
      <c r="C20" s="417"/>
      <c r="D20" s="309" t="e">
        <f t="shared" si="0"/>
        <v>#VALUE!</v>
      </c>
    </row>
    <row r="21" spans="1:6" ht="18.75" customHeight="1" thickBot="1" x14ac:dyDescent="0.25">
      <c r="A21" s="310" t="s">
        <v>169</v>
      </c>
      <c r="B21" s="419" t="s">
        <v>170</v>
      </c>
      <c r="C21" s="418"/>
      <c r="D21" s="309" t="e">
        <f t="shared" si="0"/>
        <v>#VALUE!</v>
      </c>
    </row>
    <row r="22" spans="1:6" ht="13.9" customHeight="1" thickBot="1" x14ac:dyDescent="0.25">
      <c r="A22" s="305"/>
      <c r="B22" s="305"/>
      <c r="C22" s="305"/>
      <c r="D22" s="305"/>
    </row>
    <row r="23" spans="1:6" ht="94.7" customHeight="1" thickBot="1" x14ac:dyDescent="0.25">
      <c r="A23" s="804" t="s">
        <v>171</v>
      </c>
      <c r="B23" s="805" t="s">
        <v>172</v>
      </c>
      <c r="C23" s="307" t="s">
        <v>173</v>
      </c>
      <c r="D23" s="307" t="s">
        <v>160</v>
      </c>
    </row>
    <row r="24" spans="1:6" ht="22.7" customHeight="1" thickBot="1" x14ac:dyDescent="0.25">
      <c r="A24" s="310" t="s">
        <v>174</v>
      </c>
      <c r="B24" s="311" t="s">
        <v>174</v>
      </c>
      <c r="C24" s="420"/>
      <c r="D24" s="312" t="e">
        <f>ROUND(IF(C24&gt;0,C24/$C$10,""),4)</f>
        <v>#VALUE!</v>
      </c>
    </row>
    <row r="25" spans="1:6" ht="19.149999999999999" customHeight="1" x14ac:dyDescent="0.2">
      <c r="A25" s="806" t="s">
        <v>175</v>
      </c>
      <c r="B25" s="421" t="s">
        <v>176</v>
      </c>
      <c r="C25" s="422"/>
      <c r="D25" s="313" t="e">
        <f>ROUND(IF(C25&gt;0,C25/$C$10,""),4)</f>
        <v>#VALUE!</v>
      </c>
    </row>
    <row r="26" spans="1:6" ht="19.149999999999999" customHeight="1" thickBot="1" x14ac:dyDescent="0.25">
      <c r="A26" s="807"/>
      <c r="B26" s="423" t="s">
        <v>170</v>
      </c>
      <c r="C26" s="424"/>
      <c r="D26" s="314" t="e">
        <f>ROUND(IF(C26&gt;0,C26/$C$10,""),4)</f>
        <v>#VALUE!</v>
      </c>
      <c r="F26" s="442"/>
    </row>
    <row r="110" spans="3:3" x14ac:dyDescent="0.2">
      <c r="C110" s="264"/>
    </row>
    <row r="111" spans="3:3" x14ac:dyDescent="0.2">
      <c r="C111" s="264"/>
    </row>
    <row r="112" spans="3:3" x14ac:dyDescent="0.2">
      <c r="C112" s="264"/>
    </row>
    <row r="113" spans="3:3" x14ac:dyDescent="0.2">
      <c r="C113" s="264"/>
    </row>
    <row r="114" spans="3:3" x14ac:dyDescent="0.2">
      <c r="C114" s="264"/>
    </row>
    <row r="115" spans="3:3" x14ac:dyDescent="0.2">
      <c r="C115" s="264"/>
    </row>
    <row r="116" spans="3:3" x14ac:dyDescent="0.2">
      <c r="C116" s="264"/>
    </row>
    <row r="117" spans="3:3" x14ac:dyDescent="0.2">
      <c r="C117" s="264"/>
    </row>
    <row r="118" spans="3:3" x14ac:dyDescent="0.2">
      <c r="C118" s="264"/>
    </row>
    <row r="119" spans="3:3" x14ac:dyDescent="0.2">
      <c r="C119" s="264"/>
    </row>
    <row r="120" spans="3:3" x14ac:dyDescent="0.2">
      <c r="C120" s="264"/>
    </row>
    <row r="121" spans="3:3" x14ac:dyDescent="0.2">
      <c r="C121" s="264"/>
    </row>
    <row r="122" spans="3:3" x14ac:dyDescent="0.2">
      <c r="C122" s="264"/>
    </row>
    <row r="123" spans="3:3" x14ac:dyDescent="0.2">
      <c r="C123" s="264"/>
    </row>
    <row r="124" spans="3:3" x14ac:dyDescent="0.2">
      <c r="C124" s="264"/>
    </row>
    <row r="125" spans="3:3" x14ac:dyDescent="0.2">
      <c r="C125" s="264"/>
    </row>
    <row r="126" spans="3:3" x14ac:dyDescent="0.2">
      <c r="C126" s="264"/>
    </row>
    <row r="127" spans="3:3" x14ac:dyDescent="0.2">
      <c r="C127" s="264"/>
    </row>
    <row r="128" spans="3:3" x14ac:dyDescent="0.2">
      <c r="C128" s="264"/>
    </row>
    <row r="129" spans="3:3" x14ac:dyDescent="0.2">
      <c r="C129" s="264"/>
    </row>
    <row r="130" spans="3:3" x14ac:dyDescent="0.2">
      <c r="C130" s="264"/>
    </row>
    <row r="131" spans="3:3" x14ac:dyDescent="0.2">
      <c r="C131" s="264"/>
    </row>
    <row r="132" spans="3:3" x14ac:dyDescent="0.2">
      <c r="C132" s="264"/>
    </row>
    <row r="133" spans="3:3" x14ac:dyDescent="0.2">
      <c r="C133" s="264"/>
    </row>
    <row r="134" spans="3:3" x14ac:dyDescent="0.2">
      <c r="C134" s="264"/>
    </row>
    <row r="135" spans="3:3" x14ac:dyDescent="0.2">
      <c r="C135" s="264"/>
    </row>
    <row r="136" spans="3:3" x14ac:dyDescent="0.2">
      <c r="C136" s="264"/>
    </row>
    <row r="137" spans="3:3" x14ac:dyDescent="0.2">
      <c r="C137" s="264"/>
    </row>
    <row r="138" spans="3:3" x14ac:dyDescent="0.2">
      <c r="C138" s="264"/>
    </row>
    <row r="139" spans="3:3" x14ac:dyDescent="0.2">
      <c r="C139" s="264"/>
    </row>
    <row r="140" spans="3:3" x14ac:dyDescent="0.2">
      <c r="C140" s="264"/>
    </row>
    <row r="141" spans="3:3" x14ac:dyDescent="0.2">
      <c r="C141" s="264"/>
    </row>
    <row r="142" spans="3:3" x14ac:dyDescent="0.2">
      <c r="C142" s="264"/>
    </row>
    <row r="143" spans="3:3" x14ac:dyDescent="0.2">
      <c r="C143" s="264"/>
    </row>
    <row r="144" spans="3:3" x14ac:dyDescent="0.2">
      <c r="C144" s="264"/>
    </row>
    <row r="145" spans="3:3" x14ac:dyDescent="0.2">
      <c r="C145" s="264"/>
    </row>
    <row r="146" spans="3:3" x14ac:dyDescent="0.2">
      <c r="C146" s="264"/>
    </row>
    <row r="147" spans="3:3" x14ac:dyDescent="0.2">
      <c r="C147" s="264"/>
    </row>
    <row r="148" spans="3:3" x14ac:dyDescent="0.2">
      <c r="C148" s="264"/>
    </row>
    <row r="149" spans="3:3" x14ac:dyDescent="0.2">
      <c r="C149" s="264"/>
    </row>
    <row r="150" spans="3:3" x14ac:dyDescent="0.2">
      <c r="C150" s="264"/>
    </row>
    <row r="151" spans="3:3" x14ac:dyDescent="0.2">
      <c r="C151" s="264"/>
    </row>
    <row r="152" spans="3:3" x14ac:dyDescent="0.2">
      <c r="C152" s="264"/>
    </row>
    <row r="153" spans="3:3" x14ac:dyDescent="0.2">
      <c r="C153" s="264"/>
    </row>
    <row r="154" spans="3:3" x14ac:dyDescent="0.2">
      <c r="C154" s="264"/>
    </row>
    <row r="155" spans="3:3" x14ac:dyDescent="0.2">
      <c r="C155" s="264"/>
    </row>
    <row r="156" spans="3:3" x14ac:dyDescent="0.2">
      <c r="C156" s="264"/>
    </row>
    <row r="157" spans="3:3" x14ac:dyDescent="0.2">
      <c r="C157" s="264"/>
    </row>
    <row r="158" spans="3:3" x14ac:dyDescent="0.2">
      <c r="C158" s="264"/>
    </row>
    <row r="159" spans="3:3" x14ac:dyDescent="0.2">
      <c r="C159" s="264"/>
    </row>
    <row r="160" spans="3:3" x14ac:dyDescent="0.2">
      <c r="C160" s="264"/>
    </row>
    <row r="161" spans="3:3" x14ac:dyDescent="0.2">
      <c r="C161" s="264"/>
    </row>
    <row r="162" spans="3:3" x14ac:dyDescent="0.2">
      <c r="C162" s="264"/>
    </row>
    <row r="163" spans="3:3" x14ac:dyDescent="0.2">
      <c r="C163" s="264"/>
    </row>
    <row r="164" spans="3:3" x14ac:dyDescent="0.2">
      <c r="C164" s="264"/>
    </row>
    <row r="165" spans="3:3" x14ac:dyDescent="0.2">
      <c r="C165" s="264"/>
    </row>
    <row r="166" spans="3:3" x14ac:dyDescent="0.2">
      <c r="C166" s="264"/>
    </row>
    <row r="167" spans="3:3" x14ac:dyDescent="0.2">
      <c r="C167" s="264"/>
    </row>
    <row r="168" spans="3:3" x14ac:dyDescent="0.2">
      <c r="C168" s="264"/>
    </row>
    <row r="169" spans="3:3" x14ac:dyDescent="0.2">
      <c r="C169" s="264"/>
    </row>
    <row r="170" spans="3:3" x14ac:dyDescent="0.2">
      <c r="C170" s="264"/>
    </row>
    <row r="171" spans="3:3" x14ac:dyDescent="0.2">
      <c r="C171" s="264"/>
    </row>
    <row r="172" spans="3:3" x14ac:dyDescent="0.2">
      <c r="C172" s="264"/>
    </row>
    <row r="173" spans="3:3" x14ac:dyDescent="0.2">
      <c r="C173" s="264"/>
    </row>
    <row r="174" spans="3:3" x14ac:dyDescent="0.2">
      <c r="C174" s="264"/>
    </row>
    <row r="175" spans="3:3" x14ac:dyDescent="0.2">
      <c r="C175" s="264"/>
    </row>
    <row r="176" spans="3:3" x14ac:dyDescent="0.2">
      <c r="C176" s="264"/>
    </row>
    <row r="177" spans="3:3" x14ac:dyDescent="0.2">
      <c r="C177" s="264"/>
    </row>
    <row r="178" spans="3:3" x14ac:dyDescent="0.2">
      <c r="C178" s="264"/>
    </row>
    <row r="179" spans="3:3" x14ac:dyDescent="0.2">
      <c r="C179" s="264"/>
    </row>
    <row r="180" spans="3:3" x14ac:dyDescent="0.2">
      <c r="C180" s="264"/>
    </row>
    <row r="181" spans="3:3" x14ac:dyDescent="0.2">
      <c r="C181" s="264"/>
    </row>
    <row r="182" spans="3:3" x14ac:dyDescent="0.2">
      <c r="C182" s="264"/>
    </row>
    <row r="183" spans="3:3" x14ac:dyDescent="0.2">
      <c r="C183" s="264"/>
    </row>
    <row r="184" spans="3:3" x14ac:dyDescent="0.2">
      <c r="C184" s="264"/>
    </row>
    <row r="185" spans="3:3" x14ac:dyDescent="0.2">
      <c r="C185" s="264"/>
    </row>
    <row r="186" spans="3:3" x14ac:dyDescent="0.2">
      <c r="C186" s="264"/>
    </row>
    <row r="187" spans="3:3" x14ac:dyDescent="0.2">
      <c r="C187" s="264"/>
    </row>
    <row r="188" spans="3:3" x14ac:dyDescent="0.2">
      <c r="C188" s="264"/>
    </row>
    <row r="189" spans="3:3" x14ac:dyDescent="0.2">
      <c r="C189" s="264"/>
    </row>
    <row r="190" spans="3:3" x14ac:dyDescent="0.2">
      <c r="C190" s="264"/>
    </row>
    <row r="191" spans="3:3" x14ac:dyDescent="0.2">
      <c r="C191" s="264"/>
    </row>
    <row r="192" spans="3:3" x14ac:dyDescent="0.2">
      <c r="C192" s="264"/>
    </row>
    <row r="193" spans="3:3" x14ac:dyDescent="0.2">
      <c r="C193" s="264"/>
    </row>
    <row r="194" spans="3:3" x14ac:dyDescent="0.2">
      <c r="C194" s="264"/>
    </row>
    <row r="195" spans="3:3" x14ac:dyDescent="0.2">
      <c r="C195" s="264"/>
    </row>
    <row r="196" spans="3:3" x14ac:dyDescent="0.2">
      <c r="C196" s="264"/>
    </row>
    <row r="197" spans="3:3" x14ac:dyDescent="0.2">
      <c r="C197" s="264"/>
    </row>
    <row r="198" spans="3:3" x14ac:dyDescent="0.2">
      <c r="C198" s="264"/>
    </row>
    <row r="199" spans="3:3" x14ac:dyDescent="0.2">
      <c r="C199" s="264"/>
    </row>
    <row r="200" spans="3:3" x14ac:dyDescent="0.2">
      <c r="C200" s="264"/>
    </row>
    <row r="201" spans="3:3" x14ac:dyDescent="0.2">
      <c r="C201" s="264"/>
    </row>
    <row r="202" spans="3:3" x14ac:dyDescent="0.2">
      <c r="C202" s="264"/>
    </row>
    <row r="203" spans="3:3" x14ac:dyDescent="0.2">
      <c r="C203" s="264"/>
    </row>
    <row r="204" spans="3:3" x14ac:dyDescent="0.2">
      <c r="C204" s="264"/>
    </row>
    <row r="205" spans="3:3" x14ac:dyDescent="0.2">
      <c r="C205" s="264"/>
    </row>
    <row r="206" spans="3:3" x14ac:dyDescent="0.2">
      <c r="C206" s="264"/>
    </row>
    <row r="207" spans="3:3" x14ac:dyDescent="0.2">
      <c r="C207" s="264"/>
    </row>
    <row r="208" spans="3:3" x14ac:dyDescent="0.2">
      <c r="C208" s="264"/>
    </row>
    <row r="209" spans="3:3" x14ac:dyDescent="0.2">
      <c r="C209" s="264"/>
    </row>
    <row r="210" spans="3:3" x14ac:dyDescent="0.2">
      <c r="C210" s="264"/>
    </row>
    <row r="211" spans="3:3" x14ac:dyDescent="0.2">
      <c r="C211" s="264"/>
    </row>
    <row r="212" spans="3:3" x14ac:dyDescent="0.2">
      <c r="C212" s="264"/>
    </row>
    <row r="213" spans="3:3" x14ac:dyDescent="0.2">
      <c r="C213" s="264"/>
    </row>
    <row r="214" spans="3:3" x14ac:dyDescent="0.2">
      <c r="C214" s="264"/>
    </row>
    <row r="215" spans="3:3" x14ac:dyDescent="0.2">
      <c r="C215" s="264"/>
    </row>
    <row r="216" spans="3:3" x14ac:dyDescent="0.2">
      <c r="C216" s="264"/>
    </row>
    <row r="217" spans="3:3" x14ac:dyDescent="0.2">
      <c r="C217" s="264"/>
    </row>
    <row r="218" spans="3:3" x14ac:dyDescent="0.2">
      <c r="C218" s="264"/>
    </row>
    <row r="219" spans="3:3" x14ac:dyDescent="0.2">
      <c r="C219" s="264"/>
    </row>
    <row r="220" spans="3:3" x14ac:dyDescent="0.2">
      <c r="C220" s="264"/>
    </row>
    <row r="221" spans="3:3" x14ac:dyDescent="0.2">
      <c r="C221" s="264"/>
    </row>
    <row r="222" spans="3:3" x14ac:dyDescent="0.2">
      <c r="C222" s="264"/>
    </row>
    <row r="223" spans="3:3" x14ac:dyDescent="0.2">
      <c r="C223" s="264"/>
    </row>
    <row r="224" spans="3:3" x14ac:dyDescent="0.2">
      <c r="C224" s="264"/>
    </row>
    <row r="225" spans="3:3" x14ac:dyDescent="0.2">
      <c r="C225" s="264"/>
    </row>
    <row r="226" spans="3:3" x14ac:dyDescent="0.2">
      <c r="C226" s="264"/>
    </row>
    <row r="227" spans="3:3" x14ac:dyDescent="0.2">
      <c r="C227" s="264"/>
    </row>
    <row r="228" spans="3:3" x14ac:dyDescent="0.2">
      <c r="C228" s="264"/>
    </row>
    <row r="229" spans="3:3" x14ac:dyDescent="0.2">
      <c r="C229" s="264"/>
    </row>
    <row r="230" spans="3:3" x14ac:dyDescent="0.2">
      <c r="C230" s="264"/>
    </row>
    <row r="231" spans="3:3" x14ac:dyDescent="0.2">
      <c r="C231" s="264"/>
    </row>
    <row r="232" spans="3:3" x14ac:dyDescent="0.2">
      <c r="C232" s="264"/>
    </row>
    <row r="233" spans="3:3" x14ac:dyDescent="0.2">
      <c r="C233" s="264"/>
    </row>
    <row r="234" spans="3:3" x14ac:dyDescent="0.2">
      <c r="C234" s="264"/>
    </row>
    <row r="235" spans="3:3" x14ac:dyDescent="0.2">
      <c r="C235" s="264"/>
    </row>
    <row r="236" spans="3:3" x14ac:dyDescent="0.2">
      <c r="C236" s="264"/>
    </row>
    <row r="237" spans="3:3" x14ac:dyDescent="0.2">
      <c r="C237" s="264"/>
    </row>
    <row r="238" spans="3:3" x14ac:dyDescent="0.2">
      <c r="C238" s="264"/>
    </row>
    <row r="239" spans="3:3" x14ac:dyDescent="0.2">
      <c r="C239" s="264"/>
    </row>
    <row r="240" spans="3:3" x14ac:dyDescent="0.2">
      <c r="C240" s="264"/>
    </row>
    <row r="241" spans="3:3" x14ac:dyDescent="0.2">
      <c r="C241" s="264"/>
    </row>
    <row r="242" spans="3:3" x14ac:dyDescent="0.2">
      <c r="C242" s="264"/>
    </row>
    <row r="243" spans="3:3" x14ac:dyDescent="0.2">
      <c r="C243" s="264"/>
    </row>
    <row r="244" spans="3:3" x14ac:dyDescent="0.2">
      <c r="C244" s="264"/>
    </row>
    <row r="245" spans="3:3" x14ac:dyDescent="0.2">
      <c r="C245" s="264"/>
    </row>
    <row r="246" spans="3:3" x14ac:dyDescent="0.2">
      <c r="C246" s="264"/>
    </row>
    <row r="247" spans="3:3" x14ac:dyDescent="0.2">
      <c r="C247" s="264"/>
    </row>
  </sheetData>
  <sheetProtection algorithmName="SHA-512" hashValue="uqiTxsNbD+A+X5vjSe4pXYoh2fhBtaix0NUKFKTHr+inmaxL1P4HWYAlVNXG2QKNrFl7KLybUuRoGN42GxpmwA==" saltValue="2yOC8XzbL2a6rHo7QQ6PLw==" spinCount="100000" sheet="1" selectLockedCells="1"/>
  <mergeCells count="21">
    <mergeCell ref="A20:B20"/>
    <mergeCell ref="A23:B23"/>
    <mergeCell ref="A25:A26"/>
    <mergeCell ref="A14:B14"/>
    <mergeCell ref="A15:B15"/>
    <mergeCell ref="A16:B16"/>
    <mergeCell ref="A17:B17"/>
    <mergeCell ref="A18:B18"/>
    <mergeCell ref="A19:B19"/>
    <mergeCell ref="A13:B13"/>
    <mergeCell ref="A1:D1"/>
    <mergeCell ref="B2:D2"/>
    <mergeCell ref="B3:D3"/>
    <mergeCell ref="B4:D4"/>
    <mergeCell ref="A5:D5"/>
    <mergeCell ref="B6:D6"/>
    <mergeCell ref="B7:D7"/>
    <mergeCell ref="A8:D8"/>
    <mergeCell ref="A9:B9"/>
    <mergeCell ref="A10:B10"/>
    <mergeCell ref="A12:B12"/>
  </mergeCells>
  <dataValidations count="1">
    <dataValidation type="list" allowBlank="1" showInputMessage="1" showErrorMessage="1" sqref="D10" xr:uid="{E3BFD7B9-04A1-4320-9B07-32AD5CCA69E9}">
      <formula1>$G$2:$G$5</formula1>
    </dataValidation>
  </dataValidations>
  <pageMargins left="0.78740157480314965" right="0.78740157480314965" top="0.86614173228346458" bottom="0.62992125984251968" header="0.31496062992125984" footer="0.43307086614173229"/>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8EF12-8607-41DE-A0D7-77C46BDE6A0B}">
  <sheetPr>
    <tabColor theme="9" tint="0.79998168889431442"/>
  </sheetPr>
  <dimension ref="A1:AC40"/>
  <sheetViews>
    <sheetView view="pageBreakPreview" zoomScale="80" zoomScaleNormal="100" zoomScaleSheetLayoutView="80" workbookViewId="0">
      <pane ySplit="4" topLeftCell="A5" activePane="bottomLeft" state="frozen"/>
      <selection activeCell="F54" sqref="F54:G54"/>
      <selection pane="bottomLeft" activeCell="B22" sqref="B22"/>
    </sheetView>
  </sheetViews>
  <sheetFormatPr baseColWidth="10" defaultRowHeight="14.25" outlineLevelCol="1" x14ac:dyDescent="0.2"/>
  <cols>
    <col min="2" max="2" width="24" customWidth="1"/>
    <col min="3" max="3" width="28.125" customWidth="1"/>
    <col min="5" max="5" width="17.25" customWidth="1" outlineLevel="1"/>
    <col min="6" max="6" width="16" customWidth="1" outlineLevel="1"/>
    <col min="7" max="7" width="15.625" customWidth="1" outlineLevel="1"/>
    <col min="8" max="8" width="12.625" customWidth="1" outlineLevel="1"/>
    <col min="9" max="9" width="11" customWidth="1" outlineLevel="1"/>
    <col min="10" max="10" width="14.75" customWidth="1" outlineLevel="1"/>
    <col min="14" max="14" width="12.875" customWidth="1"/>
    <col min="15" max="16" width="15.75" customWidth="1"/>
    <col min="21" max="21" width="13.875" customWidth="1"/>
  </cols>
  <sheetData>
    <row r="1" spans="1:21" ht="15" x14ac:dyDescent="0.25">
      <c r="A1" s="810" t="s">
        <v>257</v>
      </c>
      <c r="B1" s="810"/>
      <c r="C1" s="810"/>
      <c r="D1" s="810"/>
      <c r="E1" s="810"/>
    </row>
    <row r="2" spans="1:21" ht="15" x14ac:dyDescent="0.25">
      <c r="B2" s="385"/>
    </row>
    <row r="3" spans="1:21" ht="15.75" thickBot="1" x14ac:dyDescent="0.3">
      <c r="A3" s="385" t="s">
        <v>230</v>
      </c>
      <c r="E3" s="246" t="s">
        <v>221</v>
      </c>
      <c r="F3" s="246"/>
      <c r="G3" s="246"/>
      <c r="H3" s="246"/>
      <c r="N3" t="s">
        <v>223</v>
      </c>
      <c r="O3" t="s">
        <v>226</v>
      </c>
      <c r="P3" t="s">
        <v>227</v>
      </c>
    </row>
    <row r="4" spans="1:21" ht="15.75" thickBot="1" x14ac:dyDescent="0.3">
      <c r="A4" s="384" t="s">
        <v>218</v>
      </c>
      <c r="B4" s="384" t="s">
        <v>219</v>
      </c>
      <c r="C4" s="384" t="s">
        <v>222</v>
      </c>
      <c r="E4" s="395" t="s">
        <v>232</v>
      </c>
      <c r="F4" s="396"/>
      <c r="G4" s="396"/>
      <c r="H4" s="397"/>
      <c r="J4" s="403" t="s">
        <v>229</v>
      </c>
      <c r="K4" s="97"/>
      <c r="L4" s="404"/>
      <c r="N4" s="59" t="s">
        <v>45</v>
      </c>
      <c r="O4" s="59" t="s">
        <v>45</v>
      </c>
      <c r="P4" s="59" t="s">
        <v>45</v>
      </c>
      <c r="U4" s="438">
        <f>SUM(F14)</f>
        <v>0</v>
      </c>
    </row>
    <row r="5" spans="1:21" ht="20.25" thickBot="1" x14ac:dyDescent="0.6">
      <c r="A5" s="811" t="s">
        <v>245</v>
      </c>
      <c r="B5" s="811"/>
      <c r="C5" s="811"/>
      <c r="E5" s="398">
        <f>SUM(vollstationäre_Pflege_Anl.A_D_E!F16)</f>
        <v>0</v>
      </c>
      <c r="F5" s="399">
        <f>SUM(vollstationäre_Pflege_Anl.A_D_E!G16)</f>
        <v>365</v>
      </c>
      <c r="G5" s="400">
        <f>SUM(vollstationäre_Pflege_Anl.A_D_E!G15)</f>
        <v>0</v>
      </c>
      <c r="J5" s="405">
        <f>SUM(U7)</f>
        <v>0</v>
      </c>
      <c r="K5" s="413" t="e">
        <f>ROUND(SUM(J5/G5),2)</f>
        <v>#DIV/0!</v>
      </c>
      <c r="L5" s="227"/>
      <c r="N5" s="500">
        <v>37.909999999999997</v>
      </c>
      <c r="O5" s="500">
        <v>29.99</v>
      </c>
      <c r="P5" s="500">
        <v>28</v>
      </c>
      <c r="U5" s="438">
        <f>SUM(F27)</f>
        <v>0</v>
      </c>
    </row>
    <row r="6" spans="1:21" x14ac:dyDescent="0.2">
      <c r="A6" s="443"/>
      <c r="B6" s="444"/>
      <c r="C6" s="445"/>
      <c r="E6" s="246" t="s">
        <v>224</v>
      </c>
      <c r="F6" s="406" t="str">
        <f>IF(B6="","",DATEDIF(IF(B6&lt;$E$5,$E$5,B6),$F$5,"m")+1)</f>
        <v/>
      </c>
      <c r="G6" s="401"/>
      <c r="H6" s="401"/>
      <c r="J6" s="403" t="s">
        <v>231</v>
      </c>
      <c r="K6" s="411"/>
      <c r="L6" s="404"/>
      <c r="N6" s="386">
        <f>ROUND(SUM(N5*vollstationäre_Pflege_Anl.A_D_E!I16),2)</f>
        <v>0</v>
      </c>
      <c r="O6" s="386">
        <f>ROUND(SUM(O5*vollstationäre_Pflege_Anl.A_D_E!I16),2)</f>
        <v>0</v>
      </c>
      <c r="P6" s="386">
        <f>ROUND(SUM(P5*vollstationäre_Pflege_Anl.A_D_E!I16),2)</f>
        <v>0</v>
      </c>
      <c r="U6" s="439">
        <f>SUM(F39)</f>
        <v>0</v>
      </c>
    </row>
    <row r="7" spans="1:21" ht="15.75" thickBot="1" x14ac:dyDescent="0.3">
      <c r="A7" s="443"/>
      <c r="B7" s="444"/>
      <c r="C7" s="445"/>
      <c r="E7" s="246"/>
      <c r="F7" s="406" t="str">
        <f t="shared" ref="F7:F12" si="0">IF(B7="","",DATEDIF(IF(B7&lt;$E$5,$E$5,B7),$F$5,"m")+1)</f>
        <v/>
      </c>
      <c r="G7" s="401"/>
      <c r="H7" s="246"/>
      <c r="J7" s="414">
        <f>ROUND(SUM(F15+F28+F40),2)</f>
        <v>0</v>
      </c>
      <c r="K7" s="412"/>
      <c r="L7" s="227"/>
      <c r="U7" s="438">
        <f>ROUND(SUM(U4:U6),2)</f>
        <v>0</v>
      </c>
    </row>
    <row r="8" spans="1:21" x14ac:dyDescent="0.2">
      <c r="A8" s="443"/>
      <c r="B8" s="444"/>
      <c r="C8" s="445"/>
      <c r="E8" s="246"/>
      <c r="F8" s="406" t="str">
        <f t="shared" si="0"/>
        <v/>
      </c>
      <c r="G8" s="401"/>
      <c r="H8" s="246"/>
      <c r="K8" s="407"/>
    </row>
    <row r="9" spans="1:21" ht="15" x14ac:dyDescent="0.25">
      <c r="A9" s="443"/>
      <c r="B9" s="444"/>
      <c r="C9" s="445"/>
      <c r="E9" s="246"/>
      <c r="F9" s="406" t="str">
        <f t="shared" si="0"/>
        <v/>
      </c>
      <c r="G9" s="401"/>
      <c r="H9" s="246"/>
      <c r="K9" s="410"/>
      <c r="L9" s="49"/>
      <c r="M9" s="49"/>
    </row>
    <row r="10" spans="1:21" x14ac:dyDescent="0.2">
      <c r="A10" s="443"/>
      <c r="B10" s="443"/>
      <c r="C10" s="445"/>
      <c r="E10" s="246"/>
      <c r="F10" s="406" t="str">
        <f t="shared" si="0"/>
        <v/>
      </c>
      <c r="G10" s="401"/>
      <c r="H10" s="246"/>
    </row>
    <row r="11" spans="1:21" x14ac:dyDescent="0.2">
      <c r="A11" s="443"/>
      <c r="B11" s="443"/>
      <c r="C11" s="445"/>
      <c r="E11" s="246"/>
      <c r="F11" s="406" t="str">
        <f t="shared" si="0"/>
        <v/>
      </c>
      <c r="G11" s="401"/>
      <c r="H11" s="246"/>
    </row>
    <row r="12" spans="1:21" x14ac:dyDescent="0.2">
      <c r="A12" s="443"/>
      <c r="B12" s="443"/>
      <c r="C12" s="445"/>
      <c r="E12" s="246"/>
      <c r="F12" s="406" t="str">
        <f t="shared" si="0"/>
        <v/>
      </c>
      <c r="G12" s="401"/>
      <c r="H12" s="246"/>
    </row>
    <row r="13" spans="1:21" x14ac:dyDescent="0.2">
      <c r="A13" s="443"/>
      <c r="B13" s="443"/>
      <c r="C13" s="445"/>
      <c r="F13" s="402">
        <f>ROUND(IF(F6="",0,AVERAGE(F6:F12)),2)</f>
        <v>0</v>
      </c>
      <c r="G13" s="436"/>
      <c r="H13" s="437"/>
      <c r="I13" s="437"/>
      <c r="J13" s="437"/>
      <c r="K13" s="49"/>
    </row>
    <row r="14" spans="1:21" ht="15" x14ac:dyDescent="0.25">
      <c r="A14" s="387"/>
      <c r="B14" s="387"/>
      <c r="C14" s="488">
        <f>ROUND(SUM(C6:C13),2)</f>
        <v>0</v>
      </c>
      <c r="E14" t="s">
        <v>225</v>
      </c>
      <c r="F14" s="392" t="str">
        <f>IF(C14=0,"",IF(C15&lt;0,"",IF(C15&gt;C14,C14*F13*N6,C15*F13*N6)))</f>
        <v/>
      </c>
      <c r="G14" s="49"/>
      <c r="H14" s="49"/>
      <c r="I14" s="49"/>
      <c r="J14" s="49"/>
      <c r="K14" s="49"/>
    </row>
    <row r="15" spans="1:21" x14ac:dyDescent="0.2">
      <c r="B15" t="s">
        <v>213</v>
      </c>
      <c r="C15" s="391">
        <f>SUM('Personalbedarf nach §113c'!I28)</f>
        <v>0</v>
      </c>
      <c r="D15" s="391"/>
      <c r="E15" t="s">
        <v>228</v>
      </c>
      <c r="F15" s="440">
        <f>ROUND(IF(C14=0,0,IF(C15&lt;0,0,IF(C14&lt;C15,C14,IF(C14&gt;C15,C15)))),2)</f>
        <v>0</v>
      </c>
      <c r="G15" s="386"/>
      <c r="H15" s="386"/>
    </row>
    <row r="16" spans="1:21" x14ac:dyDescent="0.2">
      <c r="C16" s="391"/>
    </row>
    <row r="17" spans="1:29" x14ac:dyDescent="0.2">
      <c r="A17" s="811" t="s">
        <v>246</v>
      </c>
      <c r="B17" s="811"/>
      <c r="C17" s="811"/>
    </row>
    <row r="18" spans="1:29" x14ac:dyDescent="0.2">
      <c r="A18" s="443"/>
      <c r="B18" s="444"/>
      <c r="C18" s="445"/>
      <c r="E18" s="246"/>
      <c r="F18" s="406" t="str">
        <f>IF(B18="","",DATEDIF(IF(B18&lt;$E$5,$E$5,B18),$F$5,"m")+1)</f>
        <v/>
      </c>
      <c r="G18" s="401"/>
    </row>
    <row r="19" spans="1:29" x14ac:dyDescent="0.2">
      <c r="A19" s="443"/>
      <c r="B19" s="444"/>
      <c r="C19" s="445"/>
      <c r="E19" s="246"/>
      <c r="F19" s="406" t="str">
        <f t="shared" ref="F19:F25" si="1">IF(B19="","",DATEDIF(IF(B19&lt;$E$5,$E$5,B19),$F$5,"m")+1)</f>
        <v/>
      </c>
      <c r="G19" s="401"/>
    </row>
    <row r="20" spans="1:29" x14ac:dyDescent="0.2">
      <c r="A20" s="443"/>
      <c r="B20" s="444"/>
      <c r="C20" s="445"/>
      <c r="E20" s="246"/>
      <c r="F20" s="406" t="str">
        <f t="shared" si="1"/>
        <v/>
      </c>
      <c r="G20" s="401"/>
    </row>
    <row r="21" spans="1:29" x14ac:dyDescent="0.2">
      <c r="A21" s="443"/>
      <c r="B21" s="444"/>
      <c r="C21" s="445"/>
      <c r="E21" s="246"/>
      <c r="F21" s="406" t="str">
        <f t="shared" si="1"/>
        <v/>
      </c>
      <c r="G21" s="401"/>
    </row>
    <row r="22" spans="1:29" x14ac:dyDescent="0.2">
      <c r="A22" s="443"/>
      <c r="B22" s="444"/>
      <c r="C22" s="445"/>
      <c r="E22" s="246"/>
      <c r="F22" s="406" t="str">
        <f t="shared" si="1"/>
        <v/>
      </c>
      <c r="G22" s="401"/>
    </row>
    <row r="23" spans="1:29" x14ac:dyDescent="0.2">
      <c r="A23" s="443"/>
      <c r="B23" s="444"/>
      <c r="C23" s="445"/>
      <c r="E23" s="246"/>
      <c r="F23" s="406" t="str">
        <f t="shared" si="1"/>
        <v/>
      </c>
      <c r="G23" s="401"/>
    </row>
    <row r="24" spans="1:29" x14ac:dyDescent="0.2">
      <c r="A24" s="443"/>
      <c r="B24" s="444"/>
      <c r="C24" s="445"/>
      <c r="E24" s="246"/>
      <c r="F24" s="406" t="str">
        <f t="shared" si="1"/>
        <v/>
      </c>
      <c r="G24" s="401"/>
    </row>
    <row r="25" spans="1:29" x14ac:dyDescent="0.2">
      <c r="A25" s="443"/>
      <c r="B25" s="444"/>
      <c r="C25" s="445"/>
      <c r="E25" s="246"/>
      <c r="F25" s="406" t="str">
        <f t="shared" si="1"/>
        <v/>
      </c>
      <c r="G25" s="401"/>
      <c r="Q25" s="812" t="s">
        <v>244</v>
      </c>
      <c r="R25" s="812"/>
      <c r="S25" s="812"/>
      <c r="T25" s="812"/>
      <c r="U25" s="812"/>
      <c r="V25" s="812"/>
      <c r="W25" s="812"/>
      <c r="X25" s="812"/>
      <c r="Y25" s="812"/>
      <c r="Z25" s="812"/>
      <c r="AA25" s="812"/>
      <c r="AB25" s="812"/>
      <c r="AC25" s="812"/>
    </row>
    <row r="26" spans="1:29" ht="15" x14ac:dyDescent="0.25">
      <c r="A26" s="387"/>
      <c r="B26" s="388"/>
      <c r="C26" s="389">
        <f>ROUND(SUM(C18:C25),2)</f>
        <v>0</v>
      </c>
      <c r="E26" s="246"/>
      <c r="F26" s="402">
        <f>ROUND(IF(F18="",0,AVERAGE(F18:F25)),2)</f>
        <v>0</v>
      </c>
      <c r="G26" s="401"/>
      <c r="K26" s="491"/>
    </row>
    <row r="27" spans="1:29" x14ac:dyDescent="0.2">
      <c r="B27" t="s">
        <v>213</v>
      </c>
      <c r="C27" s="391">
        <f>SUM('Personalbedarf nach §113c'!I30)</f>
        <v>0</v>
      </c>
      <c r="E27" t="s">
        <v>220</v>
      </c>
      <c r="F27" s="393" t="str">
        <f>IF(C26=0,"",IF(C27&lt;0,"",IF(C27&gt;C26,C26*F26*O6,C27*F26*O5)))</f>
        <v/>
      </c>
      <c r="G27" s="386"/>
    </row>
    <row r="28" spans="1:29" x14ac:dyDescent="0.2">
      <c r="B28" s="18" t="s">
        <v>242</v>
      </c>
      <c r="C28" s="459">
        <f>ROUND(SUM(C27-C26),2)</f>
        <v>0</v>
      </c>
      <c r="E28" t="s">
        <v>228</v>
      </c>
      <c r="F28" s="440">
        <f>ROUND(IF(C26=0,0,IF(C27&lt;0,0,IF(C26&lt;C27,C26,IF(C26&gt;C27,C27)))),2)</f>
        <v>0</v>
      </c>
      <c r="G28" s="394"/>
      <c r="H28" s="460"/>
    </row>
    <row r="29" spans="1:29" x14ac:dyDescent="0.2">
      <c r="A29" s="390" t="s">
        <v>247</v>
      </c>
      <c r="B29" s="390"/>
      <c r="C29" s="390"/>
    </row>
    <row r="30" spans="1:29" x14ac:dyDescent="0.2">
      <c r="A30" s="443"/>
      <c r="B30" s="444"/>
      <c r="C30" s="445"/>
      <c r="E30" s="246"/>
      <c r="F30" s="406" t="str">
        <f>IF(B30="","",DATEDIF(IF(B30&lt;$E$5,$E$5,B30),$F$5,"m")+1)</f>
        <v/>
      </c>
      <c r="G30" s="401"/>
    </row>
    <row r="31" spans="1:29" x14ac:dyDescent="0.2">
      <c r="A31" s="443"/>
      <c r="B31" s="444"/>
      <c r="C31" s="445"/>
      <c r="E31" s="246"/>
      <c r="F31" s="406" t="str">
        <f t="shared" ref="F31:F37" si="2">IF(B31="","",DATEDIF(IF(B31&lt;$E$5,$E$5,B31),$F$5,"m")+1)</f>
        <v/>
      </c>
      <c r="G31" s="401"/>
    </row>
    <row r="32" spans="1:29" x14ac:dyDescent="0.2">
      <c r="A32" s="443"/>
      <c r="B32" s="444"/>
      <c r="C32" s="445"/>
      <c r="E32" s="246"/>
      <c r="F32" s="406" t="str">
        <f t="shared" si="2"/>
        <v/>
      </c>
      <c r="G32" s="401"/>
    </row>
    <row r="33" spans="1:7" x14ac:dyDescent="0.2">
      <c r="A33" s="443"/>
      <c r="B33" s="444"/>
      <c r="C33" s="445"/>
      <c r="E33" s="246"/>
      <c r="F33" s="406" t="str">
        <f t="shared" si="2"/>
        <v/>
      </c>
      <c r="G33" s="401"/>
    </row>
    <row r="34" spans="1:7" x14ac:dyDescent="0.2">
      <c r="A34" s="443"/>
      <c r="B34" s="444"/>
      <c r="C34" s="445"/>
      <c r="E34" s="246"/>
      <c r="F34" s="406" t="str">
        <f t="shared" si="2"/>
        <v/>
      </c>
      <c r="G34" s="401"/>
    </row>
    <row r="35" spans="1:7" x14ac:dyDescent="0.2">
      <c r="A35" s="443"/>
      <c r="B35" s="444"/>
      <c r="C35" s="445"/>
      <c r="E35" s="246"/>
      <c r="F35" s="406" t="str">
        <f t="shared" si="2"/>
        <v/>
      </c>
      <c r="G35" s="401"/>
    </row>
    <row r="36" spans="1:7" x14ac:dyDescent="0.2">
      <c r="A36" s="443"/>
      <c r="B36" s="444"/>
      <c r="C36" s="445"/>
      <c r="E36" s="246"/>
      <c r="F36" s="406" t="str">
        <f t="shared" si="2"/>
        <v/>
      </c>
      <c r="G36" s="401"/>
    </row>
    <row r="37" spans="1:7" x14ac:dyDescent="0.2">
      <c r="A37" s="443"/>
      <c r="B37" s="444"/>
      <c r="C37" s="445"/>
      <c r="E37" s="246"/>
      <c r="F37" s="406" t="str">
        <f t="shared" si="2"/>
        <v/>
      </c>
      <c r="G37" s="401"/>
    </row>
    <row r="38" spans="1:7" ht="15" x14ac:dyDescent="0.25">
      <c r="A38" s="387"/>
      <c r="B38" s="388"/>
      <c r="C38" s="389">
        <f>ROUND(SUM(C30:C37),2)</f>
        <v>0</v>
      </c>
      <c r="E38" s="246"/>
      <c r="F38" s="402">
        <f>ROUND(IF(F30="",0,AVERAGE(F30:F37)),2)</f>
        <v>0</v>
      </c>
      <c r="G38" s="401"/>
    </row>
    <row r="39" spans="1:7" x14ac:dyDescent="0.2">
      <c r="B39" t="s">
        <v>213</v>
      </c>
      <c r="C39" s="391">
        <f>SUM('Personalbedarf nach §113c'!I29)</f>
        <v>0</v>
      </c>
      <c r="E39" t="s">
        <v>220</v>
      </c>
      <c r="F39" s="393" t="str">
        <f>IF(C38=0,"",F40*P6*F38)</f>
        <v/>
      </c>
      <c r="G39" s="394"/>
    </row>
    <row r="40" spans="1:7" x14ac:dyDescent="0.2">
      <c r="C40" s="391"/>
      <c r="E40" t="s">
        <v>228</v>
      </c>
      <c r="F40" s="440">
        <f>ROUND(IF(C38=0,0,IF(C38&lt;C28,C38,IF(C38&gt;C28,C28))),2)</f>
        <v>0</v>
      </c>
    </row>
  </sheetData>
  <sheetProtection algorithmName="SHA-512" hashValue="I+G64DzEQIOt2lTA6hdHW7uXuaJG4jmrpnWg2T4QyMXj4ArOriV1ZDW4W1Nws+c9FcC5SHH11jj5zqQT31sq9g==" saltValue="rRNJBumXlF24VmFVB6huSQ==" spinCount="100000" sheet="1" objects="1" scenarios="1"/>
  <mergeCells count="4">
    <mergeCell ref="A1:E1"/>
    <mergeCell ref="A5:C5"/>
    <mergeCell ref="A17:C17"/>
    <mergeCell ref="Q25:AC25"/>
  </mergeCells>
  <pageMargins left="0.7" right="0.7" top="0.78740157499999996" bottom="0.78740157499999996" header="0.3" footer="0.3"/>
  <pageSetup paperSize="9" scale="27" orientation="landscape" r:id="rId1"/>
  <colBreaks count="1" manualBreakCount="1">
    <brk id="16" max="77"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2AA8-C1F5-4526-A257-E3AC33CED014}">
  <sheetPr>
    <tabColor theme="0" tint="-0.14999847407452621"/>
  </sheetPr>
  <dimension ref="A1:N62"/>
  <sheetViews>
    <sheetView zoomScaleNormal="100" workbookViewId="0">
      <selection activeCell="B29" sqref="B29"/>
    </sheetView>
  </sheetViews>
  <sheetFormatPr baseColWidth="10" defaultColWidth="10" defaultRowHeight="15" x14ac:dyDescent="0.25"/>
  <cols>
    <col min="1" max="1" width="19.875" style="316" customWidth="1"/>
    <col min="2" max="2" width="10" style="316"/>
    <col min="3" max="3" width="14.5" style="316" customWidth="1"/>
    <col min="4" max="15" width="10" style="316"/>
    <col min="16" max="16" width="9.25" style="316" bestFit="1" customWidth="1"/>
    <col min="17" max="17" width="9.125" style="316" bestFit="1" customWidth="1"/>
    <col min="18" max="16384" width="10" style="316"/>
  </cols>
  <sheetData>
    <row r="1" spans="1:4" x14ac:dyDescent="0.25">
      <c r="A1" s="373" t="s">
        <v>177</v>
      </c>
    </row>
    <row r="2" spans="1:4" x14ac:dyDescent="0.25">
      <c r="A2" s="373" t="s">
        <v>211</v>
      </c>
      <c r="D2" s="372"/>
    </row>
    <row r="3" spans="1:4" ht="45.75" hidden="1" thickBot="1" x14ac:dyDescent="0.3">
      <c r="A3" s="317" t="s">
        <v>179</v>
      </c>
      <c r="B3" s="318" t="s">
        <v>180</v>
      </c>
      <c r="C3" s="318" t="s">
        <v>181</v>
      </c>
      <c r="D3" s="317" t="s">
        <v>182</v>
      </c>
    </row>
    <row r="4" spans="1:4" hidden="1" x14ac:dyDescent="0.25">
      <c r="A4" s="319" t="s">
        <v>184</v>
      </c>
      <c r="B4" s="320">
        <v>1</v>
      </c>
      <c r="C4" s="321">
        <v>7.25</v>
      </c>
      <c r="D4" s="322">
        <f>B4/C4</f>
        <v>0.13793103448275862</v>
      </c>
    </row>
    <row r="5" spans="1:4" hidden="1" x14ac:dyDescent="0.25">
      <c r="A5" s="323" t="s">
        <v>185</v>
      </c>
      <c r="B5" s="324">
        <v>1</v>
      </c>
      <c r="C5" s="325">
        <v>3.9</v>
      </c>
      <c r="D5" s="326">
        <f t="shared" ref="D5:D8" si="0">B5/C5</f>
        <v>0.25641025641025644</v>
      </c>
    </row>
    <row r="6" spans="1:4" hidden="1" x14ac:dyDescent="0.25">
      <c r="A6" s="323" t="s">
        <v>186</v>
      </c>
      <c r="B6" s="324">
        <v>1</v>
      </c>
      <c r="C6" s="325">
        <v>2.8</v>
      </c>
      <c r="D6" s="326">
        <f t="shared" si="0"/>
        <v>0.35714285714285715</v>
      </c>
    </row>
    <row r="7" spans="1:4" hidden="1" x14ac:dyDescent="0.25">
      <c r="A7" s="323" t="s">
        <v>187</v>
      </c>
      <c r="B7" s="324">
        <v>1</v>
      </c>
      <c r="C7" s="325">
        <v>2.2000000000000002</v>
      </c>
      <c r="D7" s="326">
        <f t="shared" si="0"/>
        <v>0.45454545454545453</v>
      </c>
    </row>
    <row r="8" spans="1:4" hidden="1" x14ac:dyDescent="0.25">
      <c r="A8" s="323" t="s">
        <v>188</v>
      </c>
      <c r="B8" s="324">
        <v>1</v>
      </c>
      <c r="C8" s="325">
        <v>1.8</v>
      </c>
      <c r="D8" s="326">
        <f t="shared" si="0"/>
        <v>0.55555555555555558</v>
      </c>
    </row>
    <row r="9" spans="1:4" hidden="1" x14ac:dyDescent="0.25"/>
    <row r="10" spans="1:4" ht="45.75" hidden="1" thickBot="1" x14ac:dyDescent="0.3">
      <c r="A10" s="317" t="s">
        <v>183</v>
      </c>
      <c r="B10" s="327"/>
      <c r="C10" s="318" t="s">
        <v>189</v>
      </c>
      <c r="D10" s="317" t="s">
        <v>190</v>
      </c>
    </row>
    <row r="11" spans="1:4" hidden="1" x14ac:dyDescent="0.25">
      <c r="A11" s="328" t="s">
        <v>191</v>
      </c>
      <c r="B11" s="329">
        <v>1</v>
      </c>
      <c r="C11" s="330">
        <v>100</v>
      </c>
      <c r="D11" s="331">
        <f>$B$24/C11</f>
        <v>0</v>
      </c>
    </row>
    <row r="12" spans="1:4" hidden="1" x14ac:dyDescent="0.25">
      <c r="A12" s="332" t="s">
        <v>192</v>
      </c>
      <c r="B12" s="333">
        <v>1</v>
      </c>
      <c r="C12" s="334">
        <v>150</v>
      </c>
      <c r="D12" s="335">
        <f t="shared" ref="D12:D13" si="1">$B$24/C12</f>
        <v>0</v>
      </c>
    </row>
    <row r="13" spans="1:4" hidden="1" x14ac:dyDescent="0.25">
      <c r="A13" s="332" t="s">
        <v>193</v>
      </c>
      <c r="B13" s="333">
        <v>1</v>
      </c>
      <c r="C13" s="334">
        <v>150</v>
      </c>
      <c r="D13" s="335">
        <f t="shared" si="1"/>
        <v>0</v>
      </c>
    </row>
    <row r="14" spans="1:4" hidden="1" x14ac:dyDescent="0.25">
      <c r="A14" s="332" t="s">
        <v>26</v>
      </c>
      <c r="B14" s="336"/>
      <c r="C14" s="336"/>
      <c r="D14" s="335">
        <f>SUM(D11:D13)</f>
        <v>0</v>
      </c>
    </row>
    <row r="15" spans="1:4" hidden="1" x14ac:dyDescent="0.25"/>
    <row r="16" spans="1:4" hidden="1" x14ac:dyDescent="0.25">
      <c r="A16" s="815"/>
      <c r="B16" s="815"/>
      <c r="C16" s="815"/>
    </row>
    <row r="17" spans="1:9" ht="15.75" hidden="1" thickBot="1" x14ac:dyDescent="0.3">
      <c r="A17" s="816" t="s">
        <v>194</v>
      </c>
      <c r="B17" s="816"/>
      <c r="C17" s="816"/>
    </row>
    <row r="18" spans="1:9" hidden="1" x14ac:dyDescent="0.25">
      <c r="A18" s="337"/>
      <c r="B18" s="337" t="s">
        <v>195</v>
      </c>
      <c r="C18" s="337" t="s">
        <v>196</v>
      </c>
    </row>
    <row r="19" spans="1:9" hidden="1" x14ac:dyDescent="0.25">
      <c r="A19" s="338" t="s">
        <v>184</v>
      </c>
      <c r="B19" s="339"/>
      <c r="C19" s="340" t="e">
        <f>B19/$B$24</f>
        <v>#DIV/0!</v>
      </c>
    </row>
    <row r="20" spans="1:9" hidden="1" x14ac:dyDescent="0.25">
      <c r="A20" s="338" t="s">
        <v>185</v>
      </c>
      <c r="B20" s="339"/>
      <c r="C20" s="340" t="e">
        <f t="shared" ref="C20:C23" si="2">B20/$B$24</f>
        <v>#DIV/0!</v>
      </c>
    </row>
    <row r="21" spans="1:9" hidden="1" x14ac:dyDescent="0.25">
      <c r="A21" s="338" t="s">
        <v>186</v>
      </c>
      <c r="B21" s="339"/>
      <c r="C21" s="340" t="e">
        <f t="shared" si="2"/>
        <v>#DIV/0!</v>
      </c>
    </row>
    <row r="22" spans="1:9" hidden="1" x14ac:dyDescent="0.25">
      <c r="A22" s="338" t="s">
        <v>187</v>
      </c>
      <c r="B22" s="339"/>
      <c r="C22" s="340" t="e">
        <f t="shared" si="2"/>
        <v>#DIV/0!</v>
      </c>
    </row>
    <row r="23" spans="1:9" hidden="1" x14ac:dyDescent="0.25">
      <c r="A23" s="338" t="s">
        <v>188</v>
      </c>
      <c r="B23" s="339"/>
      <c r="C23" s="340" t="e">
        <f t="shared" si="2"/>
        <v>#DIV/0!</v>
      </c>
    </row>
    <row r="24" spans="1:9" hidden="1" x14ac:dyDescent="0.25">
      <c r="A24" s="341" t="s">
        <v>197</v>
      </c>
      <c r="B24" s="342">
        <f>SUM(B19:B23)</f>
        <v>0</v>
      </c>
      <c r="C24" s="343" t="e">
        <f>B24/$B$24</f>
        <v>#DIV/0!</v>
      </c>
    </row>
    <row r="26" spans="1:9" ht="30.75" thickBot="1" x14ac:dyDescent="0.3">
      <c r="A26" s="344" t="s">
        <v>212</v>
      </c>
      <c r="B26" s="345" t="s">
        <v>180</v>
      </c>
      <c r="C26" s="344" t="s">
        <v>198</v>
      </c>
      <c r="D26" s="346" t="s">
        <v>199</v>
      </c>
      <c r="F26" s="365" t="s">
        <v>214</v>
      </c>
      <c r="G26" s="366"/>
      <c r="H26" s="366"/>
      <c r="I26" s="366"/>
    </row>
    <row r="27" spans="1:9" x14ac:dyDescent="0.25">
      <c r="A27" s="348" t="s">
        <v>184</v>
      </c>
      <c r="B27" s="370">
        <f>SUM(vollstationäre_Pflege_Anl.A_D_E!E20)</f>
        <v>0</v>
      </c>
      <c r="C27" s="349">
        <v>7.25</v>
      </c>
      <c r="D27" s="350">
        <f>ROUND(B27/C27,2)</f>
        <v>0</v>
      </c>
      <c r="F27" s="366"/>
      <c r="G27" s="383" t="s">
        <v>215</v>
      </c>
      <c r="H27" s="383" t="s">
        <v>216</v>
      </c>
      <c r="I27" s="383" t="s">
        <v>217</v>
      </c>
    </row>
    <row r="28" spans="1:9" x14ac:dyDescent="0.25">
      <c r="A28" s="352" t="s">
        <v>185</v>
      </c>
      <c r="B28" s="371">
        <f>SUM(vollstationäre_Pflege_Anl.A_D_E!E21)</f>
        <v>0</v>
      </c>
      <c r="C28" s="353">
        <v>3.9</v>
      </c>
      <c r="D28" s="350">
        <f t="shared" ref="D28:D31" si="3">ROUND(B28/C28,2)</f>
        <v>0</v>
      </c>
      <c r="F28" s="366" t="s">
        <v>208</v>
      </c>
      <c r="G28" s="368">
        <f>SUM(D34)</f>
        <v>0</v>
      </c>
      <c r="H28" s="368">
        <f>SUM(E46)</f>
        <v>0</v>
      </c>
      <c r="I28" s="466">
        <f>ROUND(SUM(H28-G28),2)</f>
        <v>0</v>
      </c>
    </row>
    <row r="29" spans="1:9" x14ac:dyDescent="0.25">
      <c r="A29" s="352" t="s">
        <v>186</v>
      </c>
      <c r="B29" s="371">
        <f>SUM(vollstationäre_Pflege_Anl.A_D_E!E22)</f>
        <v>0</v>
      </c>
      <c r="C29" s="353">
        <v>2.8</v>
      </c>
      <c r="D29" s="350">
        <f t="shared" si="3"/>
        <v>0</v>
      </c>
      <c r="F29" s="366" t="s">
        <v>209</v>
      </c>
      <c r="G29" s="368">
        <f>SUM(D35)</f>
        <v>0</v>
      </c>
      <c r="H29" s="368">
        <f>SUM(E62)</f>
        <v>0</v>
      </c>
      <c r="I29" s="466">
        <f t="shared" ref="I29:I30" si="4">ROUND(SUM(H29-G29),2)</f>
        <v>0</v>
      </c>
    </row>
    <row r="30" spans="1:9" x14ac:dyDescent="0.25">
      <c r="A30" s="352" t="s">
        <v>187</v>
      </c>
      <c r="B30" s="371">
        <f>SUM(vollstationäre_Pflege_Anl.A_D_E!E23)</f>
        <v>0</v>
      </c>
      <c r="C30" s="353">
        <v>2.2000000000000002</v>
      </c>
      <c r="D30" s="350">
        <f t="shared" si="3"/>
        <v>0</v>
      </c>
      <c r="F30" s="367" t="s">
        <v>210</v>
      </c>
      <c r="G30" s="369">
        <v>0</v>
      </c>
      <c r="H30" s="467">
        <f>SUM(E54)</f>
        <v>0</v>
      </c>
      <c r="I30" s="466">
        <f t="shared" si="4"/>
        <v>0</v>
      </c>
    </row>
    <row r="31" spans="1:9" x14ac:dyDescent="0.25">
      <c r="A31" s="352" t="s">
        <v>188</v>
      </c>
      <c r="B31" s="371">
        <f>SUM(vollstationäre_Pflege_Anl.A_D_E!E24)</f>
        <v>0</v>
      </c>
      <c r="C31" s="353">
        <v>1.8</v>
      </c>
      <c r="D31" s="350">
        <f t="shared" si="3"/>
        <v>0</v>
      </c>
    </row>
    <row r="32" spans="1:9" x14ac:dyDescent="0.25">
      <c r="A32" s="352" t="s">
        <v>204</v>
      </c>
      <c r="B32" s="357">
        <f>SUM(B27:B31)</f>
        <v>0</v>
      </c>
    </row>
    <row r="33" spans="1:14" x14ac:dyDescent="0.25">
      <c r="A33" s="359" t="s">
        <v>205</v>
      </c>
      <c r="B33" s="338"/>
      <c r="C33" s="360" t="s">
        <v>206</v>
      </c>
      <c r="D33" s="361">
        <f>ROUND(SUM(D27:D31),2)</f>
        <v>0</v>
      </c>
    </row>
    <row r="34" spans="1:14" x14ac:dyDescent="0.25">
      <c r="A34" s="362" t="s">
        <v>207</v>
      </c>
      <c r="B34" s="362"/>
      <c r="C34" s="363">
        <v>0.52</v>
      </c>
      <c r="D34" s="364">
        <f>ROUND(D33*C34,2)</f>
        <v>0</v>
      </c>
    </row>
    <row r="35" spans="1:14" x14ac:dyDescent="0.25">
      <c r="A35" s="362" t="s">
        <v>200</v>
      </c>
      <c r="B35" s="362"/>
      <c r="C35" s="363">
        <v>0.48</v>
      </c>
      <c r="D35" s="364">
        <f>ROUND(D33*C35,2)</f>
        <v>0</v>
      </c>
      <c r="F35" s="813"/>
      <c r="G35" s="813"/>
      <c r="H35" s="374"/>
      <c r="I35" s="375"/>
    </row>
    <row r="36" spans="1:14" x14ac:dyDescent="0.25">
      <c r="F36" s="376"/>
      <c r="G36" s="376"/>
      <c r="H36" s="377"/>
      <c r="I36" s="378"/>
    </row>
    <row r="37" spans="1:14" x14ac:dyDescent="0.25">
      <c r="A37" s="814" t="s">
        <v>178</v>
      </c>
      <c r="B37" s="814"/>
      <c r="F37" s="376"/>
      <c r="G37" s="376"/>
      <c r="H37" s="377"/>
      <c r="I37" s="379"/>
    </row>
    <row r="38" spans="1:14" x14ac:dyDescent="0.25">
      <c r="A38" s="814"/>
      <c r="B38" s="814"/>
      <c r="F38" s="378"/>
      <c r="G38" s="378"/>
      <c r="H38" s="380"/>
      <c r="I38" s="378"/>
    </row>
    <row r="40" spans="1:14" x14ac:dyDescent="0.25">
      <c r="A40" s="819" t="s">
        <v>203</v>
      </c>
      <c r="B40" s="819"/>
      <c r="C40" s="819"/>
      <c r="D40" s="819"/>
      <c r="K40" s="372"/>
      <c r="L40" s="381"/>
      <c r="M40" s="382"/>
      <c r="N40" s="382"/>
    </row>
    <row r="41" spans="1:14" ht="30.75" thickBot="1" x14ac:dyDescent="0.3">
      <c r="A41" s="317" t="s">
        <v>179</v>
      </c>
      <c r="B41" s="347" t="s">
        <v>180</v>
      </c>
      <c r="C41" s="317" t="s">
        <v>198</v>
      </c>
      <c r="D41" s="351" t="s">
        <v>199</v>
      </c>
    </row>
    <row r="42" spans="1:14" x14ac:dyDescent="0.25">
      <c r="A42" s="319" t="s">
        <v>184</v>
      </c>
      <c r="B42" s="354">
        <f>SUM(B27)</f>
        <v>0</v>
      </c>
      <c r="C42" s="355">
        <v>7.6999999999999999E-2</v>
      </c>
      <c r="D42" s="338">
        <f>ROUND(SUM(B42*C42),2)</f>
        <v>0</v>
      </c>
    </row>
    <row r="43" spans="1:14" x14ac:dyDescent="0.25">
      <c r="A43" s="323" t="s">
        <v>185</v>
      </c>
      <c r="B43" s="356">
        <f>SUM(B28)</f>
        <v>0</v>
      </c>
      <c r="C43" s="355">
        <v>0.1037</v>
      </c>
      <c r="D43" s="338">
        <f t="shared" ref="D43:D46" si="5">ROUND(SUM(B43*C43),2)</f>
        <v>0</v>
      </c>
    </row>
    <row r="44" spans="1:14" x14ac:dyDescent="0.25">
      <c r="A44" s="323" t="s">
        <v>186</v>
      </c>
      <c r="B44" s="356">
        <f>SUM(B29)</f>
        <v>0</v>
      </c>
      <c r="C44" s="355">
        <v>0.15509999999999999</v>
      </c>
      <c r="D44" s="338">
        <f t="shared" si="5"/>
        <v>0</v>
      </c>
    </row>
    <row r="45" spans="1:14" x14ac:dyDescent="0.25">
      <c r="A45" s="323" t="s">
        <v>187</v>
      </c>
      <c r="B45" s="356">
        <f>SUM(B30)</f>
        <v>0</v>
      </c>
      <c r="C45" s="355">
        <v>0.24629999999999999</v>
      </c>
      <c r="D45" s="338">
        <f t="shared" si="5"/>
        <v>0</v>
      </c>
    </row>
    <row r="46" spans="1:14" x14ac:dyDescent="0.25">
      <c r="A46" s="323" t="s">
        <v>188</v>
      </c>
      <c r="B46" s="356">
        <f>SUM(B31)</f>
        <v>0</v>
      </c>
      <c r="C46" s="355">
        <v>0.38419999999999999</v>
      </c>
      <c r="D46" s="338">
        <f t="shared" si="5"/>
        <v>0</v>
      </c>
      <c r="E46" s="315">
        <f>ROUND(SUM(D42:D46),2)</f>
        <v>0</v>
      </c>
    </row>
    <row r="48" spans="1:14" x14ac:dyDescent="0.25">
      <c r="A48" s="818" t="s">
        <v>202</v>
      </c>
      <c r="B48" s="818"/>
      <c r="C48" s="818"/>
      <c r="D48" s="818"/>
    </row>
    <row r="49" spans="1:5" ht="30.75" thickBot="1" x14ac:dyDescent="0.3">
      <c r="A49" s="317" t="s">
        <v>179</v>
      </c>
      <c r="B49" s="347" t="s">
        <v>180</v>
      </c>
      <c r="C49" s="317" t="s">
        <v>198</v>
      </c>
      <c r="D49" s="351" t="s">
        <v>199</v>
      </c>
    </row>
    <row r="50" spans="1:5" x14ac:dyDescent="0.25">
      <c r="A50" s="319" t="s">
        <v>184</v>
      </c>
      <c r="B50" s="354">
        <f>SUM(B27)</f>
        <v>0</v>
      </c>
      <c r="C50" s="355">
        <v>5.6399999999999999E-2</v>
      </c>
      <c r="D50" s="338">
        <f>ROUND(SUM(B50*C50),2)</f>
        <v>0</v>
      </c>
    </row>
    <row r="51" spans="1:5" x14ac:dyDescent="0.25">
      <c r="A51" s="323" t="s">
        <v>185</v>
      </c>
      <c r="B51" s="356">
        <f>SUM(B28)</f>
        <v>0</v>
      </c>
      <c r="C51" s="355">
        <v>6.7500000000000004E-2</v>
      </c>
      <c r="D51" s="338">
        <f t="shared" ref="D51:D54" si="6">ROUND(SUM(B51*C51),2)</f>
        <v>0</v>
      </c>
    </row>
    <row r="52" spans="1:5" x14ac:dyDescent="0.25">
      <c r="A52" s="323" t="s">
        <v>186</v>
      </c>
      <c r="B52" s="356">
        <f>SUM(B29)</f>
        <v>0</v>
      </c>
      <c r="C52" s="355">
        <v>0.1074</v>
      </c>
      <c r="D52" s="338">
        <f t="shared" si="6"/>
        <v>0</v>
      </c>
    </row>
    <row r="53" spans="1:5" x14ac:dyDescent="0.25">
      <c r="A53" s="323" t="s">
        <v>187</v>
      </c>
      <c r="B53" s="356">
        <f>SUM(B30)</f>
        <v>0</v>
      </c>
      <c r="C53" s="355">
        <v>0.14130000000000001</v>
      </c>
      <c r="D53" s="338">
        <f t="shared" si="6"/>
        <v>0</v>
      </c>
    </row>
    <row r="54" spans="1:5" x14ac:dyDescent="0.25">
      <c r="A54" s="323" t="s">
        <v>188</v>
      </c>
      <c r="B54" s="356">
        <f>SUM(B31)</f>
        <v>0</v>
      </c>
      <c r="C54" s="355">
        <v>0.11020000000000001</v>
      </c>
      <c r="D54" s="338">
        <f t="shared" si="6"/>
        <v>0</v>
      </c>
      <c r="E54" s="358">
        <f>ROUND(SUM(D50:D54),2)</f>
        <v>0</v>
      </c>
    </row>
    <row r="56" spans="1:5" x14ac:dyDescent="0.25">
      <c r="A56" s="817" t="s">
        <v>201</v>
      </c>
      <c r="B56" s="817"/>
      <c r="C56" s="817"/>
      <c r="D56" s="817"/>
    </row>
    <row r="57" spans="1:5" ht="30.75" thickBot="1" x14ac:dyDescent="0.3">
      <c r="A57" s="317" t="s">
        <v>179</v>
      </c>
      <c r="B57" s="347" t="s">
        <v>180</v>
      </c>
      <c r="C57" s="317" t="s">
        <v>198</v>
      </c>
      <c r="D57" s="351" t="s">
        <v>199</v>
      </c>
    </row>
    <row r="58" spans="1:5" x14ac:dyDescent="0.25">
      <c r="A58" s="319" t="s">
        <v>184</v>
      </c>
      <c r="B58" s="354">
        <f>SUM(B27)</f>
        <v>0</v>
      </c>
      <c r="C58" s="355">
        <v>8.72E-2</v>
      </c>
      <c r="D58" s="338">
        <f>ROUND(SUM(B58*C58),2)</f>
        <v>0</v>
      </c>
    </row>
    <row r="59" spans="1:5" x14ac:dyDescent="0.25">
      <c r="A59" s="323" t="s">
        <v>185</v>
      </c>
      <c r="B59" s="356">
        <f>SUM(B28)</f>
        <v>0</v>
      </c>
      <c r="C59" s="355">
        <v>0.1202</v>
      </c>
      <c r="D59" s="338">
        <f t="shared" ref="D59:D62" si="7">ROUND(SUM(B59*C59),2)</f>
        <v>0</v>
      </c>
    </row>
    <row r="60" spans="1:5" x14ac:dyDescent="0.25">
      <c r="A60" s="323" t="s">
        <v>186</v>
      </c>
      <c r="B60" s="356">
        <f>SUM(B29)</f>
        <v>0</v>
      </c>
      <c r="C60" s="355">
        <v>0.1449</v>
      </c>
      <c r="D60" s="338">
        <f t="shared" si="7"/>
        <v>0</v>
      </c>
    </row>
    <row r="61" spans="1:5" x14ac:dyDescent="0.25">
      <c r="A61" s="323" t="s">
        <v>187</v>
      </c>
      <c r="B61" s="356">
        <f>SUM(B30)</f>
        <v>0</v>
      </c>
      <c r="C61" s="355">
        <v>0.16270000000000001</v>
      </c>
      <c r="D61" s="338">
        <f t="shared" si="7"/>
        <v>0</v>
      </c>
    </row>
    <row r="62" spans="1:5" x14ac:dyDescent="0.25">
      <c r="A62" s="323" t="s">
        <v>188</v>
      </c>
      <c r="B62" s="356">
        <f>SUM(B31)</f>
        <v>0</v>
      </c>
      <c r="C62" s="355">
        <v>0.17580000000000001</v>
      </c>
      <c r="D62" s="338">
        <f t="shared" si="7"/>
        <v>0</v>
      </c>
      <c r="E62" s="358">
        <f>ROUND(SUM(D58:D62),2)</f>
        <v>0</v>
      </c>
    </row>
  </sheetData>
  <sheetProtection algorithmName="SHA-512" hashValue="BlGeUwmqiQBBL014/ptq9BQzq4GzKRssUo1V72gmi+I1SaPugGvT+/GHWyKN8zmc3iVOG+L3HAxSeaJap6y1zg==" saltValue="GzBPhQLckIw17b9zw/vajA==" spinCount="100000" sheet="1" objects="1" scenarios="1"/>
  <mergeCells count="7">
    <mergeCell ref="F35:G35"/>
    <mergeCell ref="A37:B38"/>
    <mergeCell ref="A16:C16"/>
    <mergeCell ref="A17:C17"/>
    <mergeCell ref="A56:D56"/>
    <mergeCell ref="A48:D48"/>
    <mergeCell ref="A40:D40"/>
  </mergeCells>
  <pageMargins left="0.7" right="0.7" top="0.78740157499999996" bottom="0.78740157499999996" header="0.3" footer="0.3"/>
  <pageSetup paperSize="9" scale="52" orientation="portrait" r:id="rId1"/>
  <colBreaks count="1" manualBreakCount="1">
    <brk id="14" max="61"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Export (nicht löschen)</vt:lpstr>
      <vt:lpstr>vollstationäre_Pflege_Anl.A_D_E</vt:lpstr>
      <vt:lpstr>Anlage 1_Heimbeirat  </vt:lpstr>
      <vt:lpstr>Anlage 2_Selbstauskunft </vt:lpstr>
      <vt:lpstr>Anlage 3 Personal nach §113c</vt:lpstr>
      <vt:lpstr>Personalbedarf nach §113c</vt:lpstr>
      <vt:lpstr>'Anlage 2_Selbstauskunft '!Druckbereich</vt:lpstr>
      <vt:lpstr>'Anlage 3 Personal nach §113c'!Druckbereich</vt:lpstr>
      <vt:lpstr>'Personalbedarf nach §113c'!Druckbereich</vt:lpstr>
      <vt:lpstr>vollstationäre_Pflege_Anl.A_D_E!Druckbereich</vt:lpstr>
      <vt:lpstr>vollstationäre_Pflege_Anl.A_D_E!Kontrollkästchen1</vt:lpstr>
    </vt:vector>
  </TitlesOfParts>
  <Company>gkv informatik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Sabelfeld</dc:creator>
  <cp:lastModifiedBy>Schulze, Tatjana</cp:lastModifiedBy>
  <cp:lastPrinted>2025-11-06T09:57:15Z</cp:lastPrinted>
  <dcterms:created xsi:type="dcterms:W3CDTF">2019-11-06T09:28:14Z</dcterms:created>
  <dcterms:modified xsi:type="dcterms:W3CDTF">2025-11-06T09:57:19Z</dcterms:modified>
</cp:coreProperties>
</file>