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VP_1_alle\VP_1_0_6\ST_5_0_5\Gremien\AG_§75\2025_Sitzungen\lineares Verfahren\"/>
    </mc:Choice>
  </mc:AlternateContent>
  <xr:revisionPtr revIDLastSave="0" documentId="13_ncr:1_{25453C1A-1D84-4AB1-811C-C6783CD40ED4}" xr6:coauthVersionLast="47" xr6:coauthVersionMax="47" xr10:uidLastSave="{00000000-0000-0000-0000-000000000000}"/>
  <bookViews>
    <workbookView xWindow="-120" yWindow="-120" windowWidth="28920" windowHeight="14190" firstSheet="3" activeTab="6" xr2:uid="{9FD0BA81-3D37-4F29-A908-FD4C01700DDF}"/>
  </bookViews>
  <sheets>
    <sheet name="PK_VOLL_KUPF" sheetId="1" r:id="rId1"/>
    <sheet name="PK_§113c_PFK" sheetId="14" r:id="rId2"/>
    <sheet name="PK_§113c_PHKmA" sheetId="15" r:id="rId3"/>
    <sheet name="PK_§113c_PHKoA (2)" sheetId="16" r:id="rId4"/>
    <sheet name="VOLL_KUPF_§43b2025" sheetId="4" r:id="rId5"/>
    <sheet name="TAPF " sheetId="5" r:id="rId6"/>
    <sheet name="TAPF_§43b2025" sheetId="3" r:id="rId7"/>
    <sheet name="BK_Verpflegung" sheetId="10" r:id="rId8"/>
    <sheet name="SV-Beiträge" sheetId="11" r:id="rId9"/>
    <sheet name="VPI_Nahrung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a1">#REF!</definedName>
    <definedName name="____a1">#REF!</definedName>
    <definedName name="___a1">#REF!</definedName>
    <definedName name="__a1">#REF!</definedName>
    <definedName name="_a1">#REF!</definedName>
    <definedName name="a" localSheetId="9" hidden="1">{"'Prod 00j at (2)'!$A$5:$N$1224"}</definedName>
    <definedName name="a" hidden="1">{"'Prod 00j at (2)'!$A$5:$N$1224"}</definedName>
    <definedName name="A_Start">#REF!</definedName>
    <definedName name="â1017">[1]Liste!$A$1069</definedName>
    <definedName name="â1224">[1]Liste!$A$1239</definedName>
    <definedName name="alt" localSheetId="9" hidden="1">{"'Prod 00j at (2)'!$A$5:$N$1224"}</definedName>
    <definedName name="alt" hidden="1">{"'Prod 00j at (2)'!$A$5:$N$1224"}</definedName>
    <definedName name="alte" localSheetId="9" hidden="1">{"'Prod 00j at (2)'!$A$5:$N$1224"}</definedName>
    <definedName name="alte" hidden="1">{"'Prod 00j at (2)'!$A$5:$N$1224"}</definedName>
    <definedName name="AnzVer" localSheetId="1">#REF!</definedName>
    <definedName name="AnzVer" localSheetId="2">#REF!</definedName>
    <definedName name="AnzVer" localSheetId="3">#REF!</definedName>
    <definedName name="AnzVer" localSheetId="0">#REF!</definedName>
    <definedName name="AnzVer" localSheetId="8">#REF!</definedName>
    <definedName name="AnzVer">#REF!</definedName>
    <definedName name="AnzVerP" localSheetId="1">#REF!</definedName>
    <definedName name="AnzVerP" localSheetId="2">#REF!</definedName>
    <definedName name="AnzVerP" localSheetId="3">#REF!</definedName>
    <definedName name="AnzVerP" localSheetId="0">#REF!</definedName>
    <definedName name="AnzVerP" localSheetId="8">#REF!</definedName>
    <definedName name="AnzVerP">#REF!</definedName>
    <definedName name="at">#REF!</definedName>
    <definedName name="b" localSheetId="9" hidden="1">{"'Prod 00j at (2)'!$A$5:$N$1224"}</definedName>
    <definedName name="b" hidden="1">{"'Prod 00j at (2)'!$A$5:$N$1224"}</definedName>
    <definedName name="B_Anfang">#REF!</definedName>
    <definedName name="B_Dateien">#REF!</definedName>
    <definedName name="B_Ende">#REF!</definedName>
    <definedName name="Belegung_Apr">'[2]Belegungsstatistik 1996'!$J$10</definedName>
    <definedName name="Belegung_Feb">'[2]Belegungsstatistik 1996'!$J$8</definedName>
    <definedName name="Belegung_Jan">'[2]Belegungsstatistik 1996'!$J$7</definedName>
    <definedName name="Belegung_Mai">'[2]Belegungsstatistik 1996'!$J$11</definedName>
    <definedName name="Belegung_März">'[2]Belegungsstatistik 1996'!$J$9</definedName>
    <definedName name="Bereich" localSheetId="1">#REF!</definedName>
    <definedName name="Bereich" localSheetId="2">#REF!</definedName>
    <definedName name="Bereich" localSheetId="3">#REF!</definedName>
    <definedName name="Bereich" localSheetId="0">#REF!</definedName>
    <definedName name="Bereich" localSheetId="8">#REF!</definedName>
    <definedName name="Bereich">#REF!</definedName>
    <definedName name="Bez">#REF!</definedName>
    <definedName name="BT_Alb_TAP">'[3]Alb-TAP'!$H$22</definedName>
    <definedName name="BT_Alb_VOP">'[3]Alb-VOP'!$H$22</definedName>
    <definedName name="BT_BLH_VOP">'[3]BLH-VOP'!$H$22</definedName>
    <definedName name="BT_FJS_VOP">'[3]FJS-VOP'!$H$22</definedName>
    <definedName name="BT_JoB_TAP">'[3]JoB-TAP'!$H$22</definedName>
    <definedName name="BT_JoB_VOP">'[3]JoB-VOP'!$H$22</definedName>
    <definedName name="BT_Jos_VOP">'[3]Jos-VOP'!$H$22</definedName>
    <definedName name="BT_Kam_VOP">'[3]Kam-VOP'!$H$22</definedName>
    <definedName name="BT_KB_TAP">'[3]KB-TAP'!$H$22</definedName>
    <definedName name="BT_KB_VOP">'[3]KB-VOP'!$H$22</definedName>
    <definedName name="BT_Kon_KUP">'[3]Kon-KUP'!$H$22</definedName>
    <definedName name="BT_Kon_TAP">'[3]Kon-TAP'!$H$22</definedName>
    <definedName name="BT_Kon_VOP">'[3]Kon-VOP'!$H$22</definedName>
    <definedName name="BT_Vj_Alb_TAP">'[3]Alb-TAP'!$D$22</definedName>
    <definedName name="BT_Vj_Alb_VOP">'[3]Alb-VOP'!$D$22</definedName>
    <definedName name="BT_Vj_BLH_VOP">'[3]BLH-VOP'!$D$22</definedName>
    <definedName name="BT_Vj_FJS_VOP">'[3]FJS-VOP'!$D$22</definedName>
    <definedName name="BT_Vj_JoB_TAP">'[3]JoB-TAP'!$D$22</definedName>
    <definedName name="BT_Vj_JoB_VOP">'[3]JoB-VOP'!$D$22</definedName>
    <definedName name="BT_Vj_Jos_VOP">'[3]Jos-VOP'!$D$22</definedName>
    <definedName name="BT_Vj_Kam_VOP">'[3]Kam-VOP'!$D$22</definedName>
    <definedName name="BT_Vj_KB_TAP">'[3]KB-TAP'!$D$22</definedName>
    <definedName name="BT_Vj_KB_VOP">'[3]KB-VOP'!$D$22</definedName>
    <definedName name="BT_Vj_Kon_KUP">'[3]Kon-KUP'!$D$22</definedName>
    <definedName name="BT_Vj_Kon_TAP">'[3]Kon-TAP'!$D$22</definedName>
    <definedName name="BT_Vj_Kon_VOP">'[3]Kon-VOP'!$D$22</definedName>
    <definedName name="ChecklisteAngebot3" localSheetId="1">[4]!Löschen1</definedName>
    <definedName name="ChecklisteAngebot3" localSheetId="2">[4]!Löschen1</definedName>
    <definedName name="ChecklisteAngebot3" localSheetId="3">[4]!Löschen1</definedName>
    <definedName name="ChecklisteAngebot3" localSheetId="0">[4]!Löschen1</definedName>
    <definedName name="ChecklisteAngebot3" localSheetId="5">[4]!Löschen1</definedName>
    <definedName name="ChecklisteAngebot3" localSheetId="6">[4]!Löschen1</definedName>
    <definedName name="ChecklisteAngebot3" localSheetId="4">[4]!Löschen1</definedName>
    <definedName name="ChecklisteAngebot3">[4]!Löschen1</definedName>
    <definedName name="D_Datenträger">#REF!</definedName>
    <definedName name="D_Ende">#REF!</definedName>
    <definedName name="D_Erläut">#REF!</definedName>
    <definedName name="D_I">#REF!</definedName>
    <definedName name="D_Liste">#REF!</definedName>
    <definedName name="D_Recht">#REF!</definedName>
    <definedName name="D_Vorbemerkung">#REF!</definedName>
    <definedName name="D_Wahlgebiet">#REF!</definedName>
    <definedName name="D_Wahlvor">#REF!</definedName>
    <definedName name="D_Zeichen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0">#REF!</definedName>
    <definedName name="_xlnm.Database" localSheetId="8">#REF!</definedName>
    <definedName name="_xlnm.Database">#REF!</definedName>
    <definedName name="DBEV_V">[5]Bev1Druck!#REF!</definedName>
    <definedName name="_xlnm.Print_Titles" localSheetId="9">VPI_Nahrung!$1:$4</definedName>
    <definedName name="Erläuterungen" localSheetId="9" hidden="1">{"'Prod 00j at (2)'!$A$5:$N$1224"}</definedName>
    <definedName name="Erläuterungen" hidden="1">{"'Prod 00j at (2)'!$A$5:$N$1224"}</definedName>
    <definedName name="Gegenrg_Checkl" localSheetId="1">[4]!Löschen2</definedName>
    <definedName name="Gegenrg_Checkl" localSheetId="2">[4]!Löschen2</definedName>
    <definedName name="Gegenrg_Checkl" localSheetId="3">[4]!Löschen2</definedName>
    <definedName name="Gegenrg_Checkl" localSheetId="0">[4]!Löschen2</definedName>
    <definedName name="Gegenrg_Checkl" localSheetId="5">[4]!Löschen2</definedName>
    <definedName name="Gegenrg_Checkl" localSheetId="6">[4]!Löschen2</definedName>
    <definedName name="Gegenrg_Checkl" localSheetId="4">[4]!Löschen2</definedName>
    <definedName name="Gegenrg_Checkl">[4]!Löschen2</definedName>
    <definedName name="Haf">'[6]Tabelle 8.5 - 8.7'!$H$77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0" hidden="1">{"'Prod 00j at (2)'!$A$5:$N$1224"}</definedName>
    <definedName name="HTML_Control" localSheetId="8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4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>#REF!</definedName>
    <definedName name="KH_D_SORT">#REF!</definedName>
    <definedName name="Knoten_Zelle" localSheetId="1">#REF!</definedName>
    <definedName name="Knoten_Zelle" localSheetId="2">#REF!</definedName>
    <definedName name="Knoten_Zelle" localSheetId="3">#REF!</definedName>
    <definedName name="Knoten_Zelle" localSheetId="0">#REF!</definedName>
    <definedName name="Knoten_Zelle" localSheetId="8">#REF!</definedName>
    <definedName name="Knoten_Zelle">#REF!</definedName>
    <definedName name="Kontrollkästchen1" localSheetId="1">#REF!</definedName>
    <definedName name="Kontrollkästchen1" localSheetId="2">#REF!</definedName>
    <definedName name="Kontrollkästchen1" localSheetId="3">#REF!</definedName>
    <definedName name="Kontrollkästchen1" localSheetId="0">#REF!</definedName>
    <definedName name="Kontrollkästchen1" localSheetId="8">#REF!</definedName>
    <definedName name="Kontrollkästchen1">#REF!</definedName>
    <definedName name="KZP">"(=)+'indiv. Ber. bis 40 Plätze :indiv. Ber. ab 151 Plätze'!$H$2"</definedName>
    <definedName name="Löschen1" localSheetId="1">[4]!Löschen1</definedName>
    <definedName name="Löschen1" localSheetId="2">[4]!Löschen1</definedName>
    <definedName name="Löschen1" localSheetId="3">[4]!Löschen1</definedName>
    <definedName name="Löschen1" localSheetId="0">[4]!Löschen1</definedName>
    <definedName name="Löschen1" localSheetId="5">[4]!Löschen1</definedName>
    <definedName name="Löschen1" localSheetId="6">[4]!Löschen1</definedName>
    <definedName name="Löschen1" localSheetId="4">[4]!Löschen1</definedName>
    <definedName name="Löschen1">[4]!Löschen1</definedName>
    <definedName name="Löschen2" localSheetId="1">[4]!Löschen2</definedName>
    <definedName name="Löschen2" localSheetId="2">[4]!Löschen2</definedName>
    <definedName name="Löschen2" localSheetId="3">[4]!Löschen2</definedName>
    <definedName name="Löschen2" localSheetId="0">[4]!Löschen2</definedName>
    <definedName name="Löschen2" localSheetId="5">[4]!Löschen2</definedName>
    <definedName name="Löschen2" localSheetId="6">[4]!Löschen2</definedName>
    <definedName name="Löschen2" localSheetId="4">[4]!Löschen2</definedName>
    <definedName name="Löschen2">[4]!Löschen2</definedName>
    <definedName name="männlcih">#REF!</definedName>
    <definedName name="männlich">#REF!</definedName>
    <definedName name="nepp" localSheetId="9" hidden="1">{"'Prod 00j at (2)'!$A$5:$N$1224"}</definedName>
    <definedName name="nepp" hidden="1">{"'Prod 00j at (2)'!$A$5:$N$1224"}</definedName>
    <definedName name="neu" localSheetId="9" hidden="1">{"'Prod 00j at (2)'!$A$5:$N$1224"}</definedName>
    <definedName name="neu" hidden="1">{"'Prod 00j at (2)'!$A$5:$N$1224"}</definedName>
    <definedName name="neue" localSheetId="9" hidden="1">{"'Prod 00j at (2)'!$A$5:$N$1224"}</definedName>
    <definedName name="neue" hidden="1">{"'Prod 00j at (2)'!$A$5:$N$1224"}</definedName>
    <definedName name="neuer" localSheetId="9" hidden="1">{"'Prod 00j at (2)'!$A$5:$N$1224"}</definedName>
    <definedName name="neuer" hidden="1">{"'Prod 00j at (2)'!$A$5:$N$1224"}</definedName>
    <definedName name="neues" localSheetId="9" hidden="1">{"'Prod 00j at (2)'!$A$5:$N$1224"}</definedName>
    <definedName name="neues" hidden="1">{"'Prod 00j at (2)'!$A$5:$N$1224"}</definedName>
    <definedName name="Plätze_Alb_TAP">'[3]Alb-TAP'!$D$20</definedName>
    <definedName name="Plätze_Alb_VOP">'[3]Alb-VOP'!$D$20</definedName>
    <definedName name="Plätze_BLH_VOP">'[3]BLH-VOP'!$D$20</definedName>
    <definedName name="Plätze_FJS_VOP">'[3]FJS-VOP'!$D$20</definedName>
    <definedName name="Plätze_JoB_TAP">'[3]JoB-TAP'!$D$20</definedName>
    <definedName name="Plätze_JoB_VOP">'[3]JoB-VOP'!$D$20</definedName>
    <definedName name="Plätze_Jos_VOP">'[3]Jos-VOP'!$D$20</definedName>
    <definedName name="Plätze_Kam_VOP">'[3]Kam-VOP'!$D$20</definedName>
    <definedName name="Plätze_KB_TAP">'[3]KB-TAP'!$D$20</definedName>
    <definedName name="Plätze_KB_VOP">'[3]KB-VOP'!$D$20</definedName>
    <definedName name="Plätze_Kon_KUP">'[3]Kon-KUP'!$D$20</definedName>
    <definedName name="Plätze_Kon_TAP">'[3]Kon-TAP'!$D$20</definedName>
    <definedName name="Plätze_Kon_VOP">'[3]Kon-VOP'!$D$20</definedName>
    <definedName name="RefWZ08">#REF!</definedName>
    <definedName name="Regiekosten" localSheetId="1">#REF!</definedName>
    <definedName name="Regiekosten" localSheetId="2">#REF!</definedName>
    <definedName name="Regiekosten" localSheetId="3">#REF!</definedName>
    <definedName name="Regiekosten" localSheetId="0">#REF!</definedName>
    <definedName name="Regiekosten" localSheetId="8">#REF!</definedName>
    <definedName name="Regiekosten">#REF!</definedName>
    <definedName name="RH_D_SORT">#REF!</definedName>
    <definedName name="SatzMax" hidden="1">24</definedName>
    <definedName name="SatzPos" hidden="1">1</definedName>
    <definedName name="scv" localSheetId="9" hidden="1">{"'Prod 00j at (2)'!$A$5:$N$1224"}</definedName>
    <definedName name="scv" hidden="1">{"'Prod 00j at (2)'!$A$5:$N$1224"}</definedName>
    <definedName name="SK_02" localSheetId="1">#REF!</definedName>
    <definedName name="SK_02" localSheetId="2">#REF!</definedName>
    <definedName name="SK_02" localSheetId="3">#REF!</definedName>
    <definedName name="SK_02" localSheetId="0">#REF!</definedName>
    <definedName name="SK_02" localSheetId="8">#REF!</definedName>
    <definedName name="SK_02">#REF!</definedName>
    <definedName name="Sortierfeld" localSheetId="1">#REF!</definedName>
    <definedName name="Sortierfeld" localSheetId="2">#REF!</definedName>
    <definedName name="Sortierfeld" localSheetId="3">#REF!</definedName>
    <definedName name="Sortierfeld" localSheetId="0">#REF!</definedName>
    <definedName name="Sortierfeld" localSheetId="8">#REF!</definedName>
    <definedName name="Sortierfeld">#REF!</definedName>
    <definedName name="Steig_2015bis2018" localSheetId="8">#REF!</definedName>
    <definedName name="Steig_2015bis2018">#REF!</definedName>
    <definedName name="Steigerung_AVR">'[3]Annahmen 2021-22'!$B$17</definedName>
    <definedName name="Stufe1">'[7]Personal 2022_LE'!$M$2</definedName>
    <definedName name="Stufe2">'[7]Personal 2022_LE'!$M$3</definedName>
    <definedName name="Stufe3">'[7]Personal 2022_LE'!$M$4</definedName>
    <definedName name="Stufe4">'[7]Personal 2022_LE'!$M$5</definedName>
    <definedName name="Stufe5">'[7]Personal 2022_LE'!$M$6</definedName>
    <definedName name="Stufe6">'[7]Personal 2022_LE'!$M$7</definedName>
    <definedName name="Stufe8">'[7]Personal 2022_LE'!$M$9</definedName>
    <definedName name="Stufe9">'[7]Personal 2022_LE'!$M$10</definedName>
    <definedName name="TAB12NEU" localSheetId="9" hidden="1">{"'Prod 00j at (2)'!$A$5:$N$1224"}</definedName>
    <definedName name="TAB12NEU" hidden="1">{"'Prod 00j at (2)'!$A$5:$N$1224"}</definedName>
    <definedName name="VG10_Stufe10" localSheetId="1">'[7]Personal 2022_LE'!#REF!</definedName>
    <definedName name="VG10_Stufe10" localSheetId="2">'[7]Personal 2022_LE'!#REF!</definedName>
    <definedName name="VG10_Stufe10" localSheetId="3">'[7]Personal 2022_LE'!#REF!</definedName>
    <definedName name="VG10_Stufe10" localSheetId="0">'[7]Personal 2022_LE'!#REF!</definedName>
    <definedName name="VG10_Stufe10" localSheetId="8">'[7]Personal 2022_LE'!#REF!</definedName>
    <definedName name="VG10_Stufe10">'[7]Personal 2022_LE'!#REF!</definedName>
    <definedName name="vö">#REF!</definedName>
    <definedName name="vor_neu" localSheetId="9" hidden="1">{"'Prod 00j at (2)'!$A$5:$N$1224"}</definedName>
    <definedName name="vor_neu" hidden="1">{"'Prod 00j at (2)'!$A$5:$N$1224"}</definedName>
    <definedName name="Wkrkarte">#REF!</definedName>
    <definedName name="wrn.Bestellformular." localSheetId="9" hidden="1">{#N/A,#N/A,FALSE,"Bestellformular"}</definedName>
    <definedName name="wrn.Bestellformular." hidden="1">{#N/A,#N/A,FALSE,"Bestellformular"}</definedName>
    <definedName name="wrn.Statistische._.Information." localSheetId="9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XYZ_Zelle" localSheetId="1">#REF!</definedName>
    <definedName name="XYZ_Zelle" localSheetId="2">#REF!</definedName>
    <definedName name="XYZ_Zelle" localSheetId="3">#REF!</definedName>
    <definedName name="XYZ_Zelle" localSheetId="0">#REF!</definedName>
    <definedName name="XYZ_Zelle" localSheetId="8">#REF!</definedName>
    <definedName name="XYZ_Zelle">#REF!</definedName>
    <definedName name="yy" localSheetId="9" hidden="1">{"'Prod 00j at (2)'!$A$5:$N$1224"}</definedName>
    <definedName name="yy" hidden="1">{"'Prod 00j at (2)'!$A$5:$N$1224"}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6" l="1"/>
  <c r="B11" i="15"/>
  <c r="B27" i="15" s="1"/>
  <c r="B11" i="14"/>
  <c r="B30" i="14" s="1"/>
  <c r="B32" i="14" s="1"/>
  <c r="B34" i="14" s="1"/>
  <c r="B36" i="14" s="1"/>
  <c r="B30" i="16"/>
  <c r="B28" i="16"/>
  <c r="B27" i="16"/>
  <c r="B26" i="16"/>
  <c r="B25" i="16"/>
  <c r="E1" i="16"/>
  <c r="B28" i="15"/>
  <c r="B26" i="15"/>
  <c r="B25" i="15"/>
  <c r="E1" i="15"/>
  <c r="B28" i="14"/>
  <c r="B26" i="14"/>
  <c r="B25" i="14"/>
  <c r="E1" i="14"/>
  <c r="B27" i="14" l="1"/>
  <c r="B30" i="15"/>
  <c r="C31" i="15" s="1"/>
  <c r="C31" i="16"/>
  <c r="B32" i="16" s="1"/>
  <c r="C33" i="16" s="1"/>
  <c r="B34" i="16" s="1"/>
  <c r="B32" i="15"/>
  <c r="C33" i="15" s="1"/>
  <c r="B34" i="15" s="1"/>
  <c r="C35" i="16" l="1"/>
  <c r="B36" i="16" s="1"/>
  <c r="C35" i="15"/>
  <c r="B36" i="15" s="1"/>
  <c r="T29" i="13" l="1"/>
  <c r="F3" i="10" s="1"/>
  <c r="B11" i="11" l="1"/>
  <c r="E3" i="1" s="1"/>
  <c r="E3" i="15" s="1"/>
  <c r="B37" i="15" s="1"/>
  <c r="B12" i="1"/>
  <c r="E3" i="3" l="1"/>
  <c r="E3" i="16"/>
  <c r="B37" i="16" s="1"/>
  <c r="E3" i="14"/>
  <c r="B37" i="14" s="1"/>
  <c r="B15" i="5" l="1"/>
  <c r="B14" i="5"/>
  <c r="E3" i="5"/>
  <c r="E3" i="4"/>
  <c r="B20" i="1"/>
  <c r="B28" i="5" l="1"/>
  <c r="B26" i="5"/>
  <c r="B11" i="5"/>
  <c r="B9" i="5"/>
  <c r="B21" i="5" s="1"/>
  <c r="B10" i="5"/>
  <c r="B8" i="5"/>
  <c r="B20" i="5" s="1"/>
  <c r="E1" i="5"/>
  <c r="B8" i="4"/>
  <c r="B10" i="4" s="1"/>
  <c r="B8" i="3"/>
  <c r="B10" i="3" s="1"/>
  <c r="B13" i="3"/>
  <c r="B11" i="3"/>
  <c r="B15" i="4"/>
  <c r="B13" i="4"/>
  <c r="E1" i="4"/>
  <c r="E1" i="3"/>
  <c r="C11" i="3" l="1"/>
  <c r="B12" i="3" s="1"/>
  <c r="C11" i="4"/>
  <c r="B12" i="4" s="1"/>
  <c r="C13" i="4" s="1"/>
  <c r="B14" i="4" s="1"/>
  <c r="C13" i="3" l="1"/>
  <c r="B14" i="3"/>
  <c r="B15" i="3" s="1"/>
  <c r="B16" i="3" s="1"/>
  <c r="B17" i="3" s="1"/>
  <c r="C15" i="4"/>
  <c r="B16" i="4" s="1"/>
  <c r="B17" i="4" s="1"/>
  <c r="B18" i="4" s="1"/>
  <c r="B19" i="4" s="1"/>
  <c r="B17" i="5" l="1"/>
  <c r="B23" i="5" s="1"/>
  <c r="B25" i="1"/>
  <c r="B24" i="1"/>
  <c r="B16" i="5"/>
  <c r="E1" i="1"/>
  <c r="B18" i="5" l="1"/>
  <c r="B26" i="1"/>
  <c r="B27" i="1" l="1"/>
  <c r="B29" i="1" s="1"/>
  <c r="C30" i="1" l="1"/>
  <c r="B31" i="1" l="1"/>
  <c r="C32" i="1" s="1"/>
  <c r="B33" i="1" s="1"/>
  <c r="E31" i="1"/>
  <c r="E30" i="1" s="1"/>
  <c r="C34" i="1"/>
  <c r="B35" i="1" s="1"/>
  <c r="B36" i="1" l="1"/>
  <c r="B37" i="1" s="1"/>
  <c r="B22" i="5"/>
  <c r="B25" i="5" s="1"/>
  <c r="B38" i="1" l="1"/>
  <c r="C26" i="5"/>
  <c r="B27" i="5" s="1"/>
  <c r="C28" i="5" l="1"/>
  <c r="B29" i="5" s="1"/>
  <c r="B30" i="5" s="1"/>
  <c r="B31" i="5" s="1"/>
  <c r="B32" i="5" s="1"/>
</calcChain>
</file>

<file path=xl/sharedStrings.xml><?xml version="1.0" encoding="utf-8"?>
<sst xmlns="http://schemas.openxmlformats.org/spreadsheetml/2006/main" count="220" uniqueCount="77">
  <si>
    <t>mntl.AZ</t>
  </si>
  <si>
    <t>wö.AZ</t>
  </si>
  <si>
    <t xml:space="preserve">Einrichtngsindividuell </t>
  </si>
  <si>
    <t xml:space="preserve">SV-Anteile </t>
  </si>
  <si>
    <t>Ausgangsdaten*</t>
  </si>
  <si>
    <t xml:space="preserve">Veröffentlichung ortsübl.Berlin  </t>
  </si>
  <si>
    <t>PHK ohne Ausbildung</t>
  </si>
  <si>
    <t>PHK mind. einjährige Ausbildung</t>
  </si>
  <si>
    <t>PFK</t>
  </si>
  <si>
    <t>PDL /QB/SZ</t>
  </si>
  <si>
    <t xml:space="preserve">Beschäftigtenstruktur in Berlin - Musterhaus </t>
  </si>
  <si>
    <t xml:space="preserve">PHK ohne Ausbildung </t>
  </si>
  <si>
    <t xml:space="preserve">PHK mind. einjährige Ausbildung </t>
  </si>
  <si>
    <t xml:space="preserve">PFK </t>
  </si>
  <si>
    <t>Gewichtung entsprechend Beschäftigtenstruktur</t>
  </si>
  <si>
    <t>PDL /SZ/QB</t>
  </si>
  <si>
    <t xml:space="preserve"> Stundenlohn BASIS </t>
  </si>
  <si>
    <t xml:space="preserve">variable Zuschläge </t>
  </si>
  <si>
    <t xml:space="preserve">Std.Lohn inkl. variable Zuschläge </t>
  </si>
  <si>
    <t xml:space="preserve">PNK </t>
  </si>
  <si>
    <t xml:space="preserve">AG brutto </t>
  </si>
  <si>
    <t xml:space="preserve">Std.Lohn </t>
  </si>
  <si>
    <t>MonatsLohn</t>
  </si>
  <si>
    <t>JahresAGBrutto</t>
  </si>
  <si>
    <t xml:space="preserve">Steigerung PFK </t>
  </si>
  <si>
    <t xml:space="preserve">Entgeltvariabilitätsanteil (EVA) </t>
  </si>
  <si>
    <t>PDL /QB/Sozialarbeiter</t>
  </si>
  <si>
    <t xml:space="preserve">geeintes Ergebnis </t>
  </si>
  <si>
    <t xml:space="preserve">Basis für PDL/QB/SZ </t>
  </si>
  <si>
    <t>Std.Lohn + variable ZS+PNK</t>
  </si>
  <si>
    <t>Std.Lohn + PNK</t>
  </si>
  <si>
    <t>Std.Lohn inkl. +PNK</t>
  </si>
  <si>
    <t xml:space="preserve">Ergebnis BK </t>
  </si>
  <si>
    <t>Ergebnis Verpflegung</t>
  </si>
  <si>
    <t>Ausgangsdaten</t>
  </si>
  <si>
    <t xml:space="preserve">PK TAPF § 43b </t>
  </si>
  <si>
    <t>PK TAPF § 85</t>
  </si>
  <si>
    <t xml:space="preserve">PK VOLL /KUPF § 43b </t>
  </si>
  <si>
    <t>PK VOLL /KUPF  § 85</t>
  </si>
  <si>
    <t>davon SV-frei</t>
  </si>
  <si>
    <t xml:space="preserve">AG Brutto </t>
  </si>
  <si>
    <t>davon SV-pflichtig</t>
  </si>
  <si>
    <t>vereinbarte Wert 2025</t>
  </si>
  <si>
    <t>AG Anteil</t>
  </si>
  <si>
    <t>KV</t>
  </si>
  <si>
    <t>Zusatzbeitrag</t>
  </si>
  <si>
    <t>PV</t>
  </si>
  <si>
    <t>AV</t>
  </si>
  <si>
    <t>RV</t>
  </si>
  <si>
    <t>U2</t>
  </si>
  <si>
    <t>U3</t>
  </si>
  <si>
    <t>Summe</t>
  </si>
  <si>
    <t>Prognose</t>
  </si>
  <si>
    <t>Jahr</t>
  </si>
  <si>
    <t>Jan.</t>
  </si>
  <si>
    <t>Febr.</t>
  </si>
  <si>
    <t>März</t>
  </si>
  <si>
    <t>April</t>
  </si>
  <si>
    <t>Mai</t>
  </si>
  <si>
    <t>Juni</t>
  </si>
  <si>
    <t>Juli</t>
  </si>
  <si>
    <t>August</t>
  </si>
  <si>
    <t>Sept.</t>
  </si>
  <si>
    <t>Okt.</t>
  </si>
  <si>
    <t>Nov.</t>
  </si>
  <si>
    <t>Dez.</t>
  </si>
  <si>
    <t>Durch-
schnitt</t>
  </si>
  <si>
    <t>Indexstand</t>
  </si>
  <si>
    <t>…</t>
  </si>
  <si>
    <t>Veränderung gegenüber dem entsprechenden Vorjahresergebnis in Prozent</t>
  </si>
  <si>
    <t>09/2024-08/2025</t>
  </si>
  <si>
    <t>7 Verbraucherpreisindex Land Berlin nach Abteilungen (2020 ≙ 100)</t>
  </si>
  <si>
    <t>Nahrungsmittel und alkoholfreie Getränke</t>
  </si>
  <si>
    <t>Alkoholische Getränke, Tabakwaren</t>
  </si>
  <si>
    <t xml:space="preserve">PK VOLL </t>
  </si>
  <si>
    <t>Durchschnitt über alle Beschäftigtengruppen</t>
  </si>
  <si>
    <t>fiktiv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</si>
</sst>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%"/>
    <numFmt numFmtId="166" formatCode="_-* #,##0.000\ &quot;€&quot;_-;\-* #,##0.000\ &quot;€&quot;_-;_-* &quot;-&quot;???\ &quot;€&quot;_-;_-@_-"/>
    <numFmt numFmtId="167" formatCode="_-* #,##0.00\ [$€-1]_-;\-* #,##0.00\ [$€-1]_-;_-* &quot;-&quot;??\ [$€-1]_-"/>
    <numFmt numFmtId="168" formatCode="_-* #,##0.00\ _€_-;\-* #,##0.00\ _€_-;_-* &quot;-&quot;??\ _€_-;_-@_-"/>
    <numFmt numFmtId="169" formatCode="#,##0.000\ &quot;€&quot;"/>
    <numFmt numFmtId="170" formatCode="_-* #,##0.00\ &quot;€&quot;_-;\-* #,##0.00\ &quot;€&quot;_-;_-* &quot;-&quot;???\ &quot;€&quot;_-;_-@_-"/>
    <numFmt numFmtId="171" formatCode="_-* #,##0.000\ &quot;€&quot;_-;\-* #,##0.000\ &quot;€&quot;_-;_-* &quot;-&quot;??\ &quot;€&quot;_-;_-@_-"/>
    <numFmt numFmtId="173" formatCode="0.0;\–\ 0.0;&quot;…&quot;"/>
    <numFmt numFmtId="174" formatCode="0.0;\–\ 0.0"/>
  </numFmts>
  <fonts count="4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 val="double"/>
      <sz val="1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u val="singleAccounting"/>
      <sz val="11"/>
      <color theme="0" tint="-0.34998626667073579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 Unicode MS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b/>
      <u val="double"/>
      <sz val="9"/>
      <name val="Arial"/>
      <family val="2"/>
    </font>
    <font>
      <b/>
      <sz val="11"/>
      <color indexed="8"/>
      <name val="Arial"/>
      <family val="2"/>
    </font>
    <font>
      <i/>
      <sz val="11"/>
      <color theme="0" tint="-0.499984740745262"/>
      <name val="Calibri"/>
      <family val="2"/>
      <scheme val="minor"/>
    </font>
    <font>
      <b/>
      <u/>
      <sz val="11"/>
      <color theme="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22" fillId="0" borderId="0"/>
    <xf numFmtId="167" fontId="22" fillId="0" borderId="15" applyFont="0" applyFill="0" applyBorder="0" applyAlignment="0" applyProtection="0">
      <alignment vertical="top"/>
    </xf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5" fillId="0" borderId="1" xfId="3" applyFont="1" applyBorder="1" applyAlignment="1">
      <alignment vertical="center"/>
    </xf>
    <xf numFmtId="0" fontId="4" fillId="0" borderId="2" xfId="3" applyBorder="1"/>
    <xf numFmtId="14" fontId="4" fillId="0" borderId="2" xfId="3" applyNumberFormat="1" applyBorder="1" applyAlignment="1">
      <alignment wrapText="1"/>
    </xf>
    <xf numFmtId="0" fontId="1" fillId="0" borderId="2" xfId="4" applyBorder="1"/>
    <xf numFmtId="2" fontId="1" fillId="0" borderId="3" xfId="4" applyNumberFormat="1" applyBorder="1"/>
    <xf numFmtId="0" fontId="4" fillId="0" borderId="0" xfId="3" applyAlignment="1">
      <alignment horizontal="center"/>
    </xf>
    <xf numFmtId="0" fontId="4" fillId="0" borderId="0" xfId="3"/>
    <xf numFmtId="0" fontId="6" fillId="0" borderId="4" xfId="3" applyFont="1" applyBorder="1"/>
    <xf numFmtId="14" fontId="4" fillId="0" borderId="0" xfId="3" applyNumberFormat="1" applyAlignment="1">
      <alignment wrapText="1"/>
    </xf>
    <xf numFmtId="0" fontId="1" fillId="0" borderId="0" xfId="4"/>
    <xf numFmtId="2" fontId="1" fillId="2" borderId="5" xfId="4" applyNumberFormat="1" applyFill="1" applyBorder="1"/>
    <xf numFmtId="0" fontId="7" fillId="0" borderId="0" xfId="3" applyFont="1" applyAlignment="1">
      <alignment horizontal="center"/>
    </xf>
    <xf numFmtId="0" fontId="4" fillId="0" borderId="4" xfId="3" applyBorder="1"/>
    <xf numFmtId="164" fontId="4" fillId="0" borderId="0" xfId="3" applyNumberFormat="1"/>
    <xf numFmtId="164" fontId="4" fillId="0" borderId="0" xfId="3" applyNumberFormat="1" applyAlignment="1">
      <alignment horizontal="left"/>
    </xf>
    <xf numFmtId="10" fontId="8" fillId="0" borderId="5" xfId="4" applyNumberFormat="1" applyFont="1" applyBorder="1"/>
    <xf numFmtId="0" fontId="9" fillId="0" borderId="4" xfId="3" applyFont="1" applyBorder="1"/>
    <xf numFmtId="0" fontId="1" fillId="0" borderId="6" xfId="4" applyBorder="1"/>
    <xf numFmtId="164" fontId="4" fillId="0" borderId="0" xfId="3" applyNumberFormat="1" applyAlignment="1">
      <alignment horizontal="left" wrapText="1"/>
    </xf>
    <xf numFmtId="0" fontId="1" fillId="0" borderId="0" xfId="4" applyAlignment="1">
      <alignment wrapText="1"/>
    </xf>
    <xf numFmtId="164" fontId="4" fillId="0" borderId="0" xfId="3" applyNumberFormat="1" applyAlignment="1">
      <alignment wrapText="1"/>
    </xf>
    <xf numFmtId="0" fontId="10" fillId="0" borderId="0" xfId="3" applyFont="1"/>
    <xf numFmtId="164" fontId="10" fillId="0" borderId="0" xfId="3" applyNumberFormat="1" applyFont="1"/>
    <xf numFmtId="0" fontId="4" fillId="0" borderId="4" xfId="3" applyBorder="1" applyAlignment="1">
      <alignment horizontal="left" indent="1"/>
    </xf>
    <xf numFmtId="0" fontId="4" fillId="0" borderId="0" xfId="3" applyAlignment="1">
      <alignment vertical="top" wrapText="1"/>
    </xf>
    <xf numFmtId="164" fontId="4" fillId="0" borderId="0" xfId="3" applyNumberFormat="1" applyAlignment="1">
      <alignment vertical="top" wrapText="1"/>
    </xf>
    <xf numFmtId="0" fontId="4" fillId="0" borderId="6" xfId="3" applyBorder="1" applyAlignment="1">
      <alignment vertical="top" wrapText="1"/>
    </xf>
    <xf numFmtId="0" fontId="11" fillId="0" borderId="4" xfId="3" applyFont="1" applyBorder="1"/>
    <xf numFmtId="0" fontId="9" fillId="0" borderId="0" xfId="3" applyFont="1"/>
    <xf numFmtId="9" fontId="4" fillId="0" borderId="0" xfId="2" applyFont="1"/>
    <xf numFmtId="0" fontId="4" fillId="0" borderId="6" xfId="3" applyBorder="1"/>
    <xf numFmtId="44" fontId="4" fillId="0" borderId="6" xfId="3" applyNumberFormat="1" applyBorder="1"/>
    <xf numFmtId="0" fontId="4" fillId="0" borderId="0" xfId="3" applyAlignment="1">
      <alignment horizontal="center" vertical="top" wrapText="1"/>
    </xf>
    <xf numFmtId="0" fontId="7" fillId="0" borderId="0" xfId="3" applyFont="1"/>
    <xf numFmtId="0" fontId="7" fillId="0" borderId="0" xfId="3" applyFont="1" applyAlignment="1">
      <alignment vertical="top" wrapText="1"/>
    </xf>
    <xf numFmtId="0" fontId="7" fillId="0" borderId="6" xfId="3" applyFont="1" applyBorder="1" applyAlignment="1">
      <alignment vertical="top" wrapText="1"/>
    </xf>
    <xf numFmtId="10" fontId="4" fillId="0" borderId="0" xfId="3" applyNumberFormat="1"/>
    <xf numFmtId="0" fontId="9" fillId="0" borderId="4" xfId="3" applyFont="1" applyBorder="1" applyAlignment="1">
      <alignment horizontal="left"/>
    </xf>
    <xf numFmtId="0" fontId="12" fillId="0" borderId="0" xfId="3" applyFont="1"/>
    <xf numFmtId="0" fontId="13" fillId="0" borderId="0" xfId="3" applyFont="1"/>
    <xf numFmtId="0" fontId="10" fillId="0" borderId="6" xfId="3" applyFont="1" applyBorder="1" applyAlignment="1">
      <alignment vertical="top" wrapText="1"/>
    </xf>
    <xf numFmtId="0" fontId="10" fillId="0" borderId="0" xfId="3" applyFont="1" applyAlignment="1">
      <alignment vertical="top" wrapText="1"/>
    </xf>
    <xf numFmtId="10" fontId="14" fillId="0" borderId="0" xfId="2" applyNumberFormat="1" applyFont="1" applyBorder="1"/>
    <xf numFmtId="0" fontId="9" fillId="0" borderId="1" xfId="3" applyFont="1" applyBorder="1"/>
    <xf numFmtId="0" fontId="4" fillId="0" borderId="8" xfId="3" applyBorder="1"/>
    <xf numFmtId="0" fontId="15" fillId="0" borderId="0" xfId="3" applyFont="1"/>
    <xf numFmtId="0" fontId="15" fillId="0" borderId="6" xfId="3" applyFont="1" applyBorder="1"/>
    <xf numFmtId="164" fontId="4" fillId="0" borderId="6" xfId="3" applyNumberFormat="1" applyBorder="1"/>
    <xf numFmtId="44" fontId="15" fillId="0" borderId="0" xfId="3" applyNumberFormat="1" applyFont="1"/>
    <xf numFmtId="44" fontId="15" fillId="0" borderId="6" xfId="3" applyNumberFormat="1" applyFont="1" applyBorder="1"/>
    <xf numFmtId="0" fontId="11" fillId="0" borderId="9" xfId="3" applyFont="1" applyBorder="1"/>
    <xf numFmtId="164" fontId="4" fillId="0" borderId="10" xfId="3" applyNumberFormat="1" applyBorder="1"/>
    <xf numFmtId="0" fontId="4" fillId="0" borderId="4" xfId="3" applyBorder="1" applyAlignment="1">
      <alignment horizontal="left"/>
    </xf>
    <xf numFmtId="164" fontId="16" fillId="0" borderId="0" xfId="3" applyNumberFormat="1" applyFont="1"/>
    <xf numFmtId="0" fontId="11" fillId="0" borderId="0" xfId="3" applyFont="1"/>
    <xf numFmtId="0" fontId="17" fillId="0" borderId="0" xfId="3" applyFont="1"/>
    <xf numFmtId="164" fontId="19" fillId="0" borderId="0" xfId="3" applyNumberFormat="1" applyFont="1"/>
    <xf numFmtId="164" fontId="20" fillId="0" borderId="0" xfId="3" applyNumberFormat="1" applyFont="1"/>
    <xf numFmtId="0" fontId="4" fillId="0" borderId="0" xfId="3" applyAlignment="1">
      <alignment horizontal="left"/>
    </xf>
    <xf numFmtId="0" fontId="19" fillId="0" borderId="0" xfId="3" applyFont="1"/>
    <xf numFmtId="0" fontId="17" fillId="0" borderId="4" xfId="3" applyFont="1" applyBorder="1"/>
    <xf numFmtId="0" fontId="4" fillId="0" borderId="11" xfId="3" applyBorder="1"/>
    <xf numFmtId="0" fontId="19" fillId="0" borderId="11" xfId="3" applyFont="1" applyBorder="1"/>
    <xf numFmtId="0" fontId="4" fillId="0" borderId="10" xfId="3" applyBorder="1"/>
    <xf numFmtId="0" fontId="21" fillId="0" borderId="0" xfId="3" applyFont="1"/>
    <xf numFmtId="0" fontId="4" fillId="0" borderId="0" xfId="3" applyBorder="1"/>
    <xf numFmtId="44" fontId="2" fillId="0" borderId="0" xfId="1" applyFont="1" applyFill="1" applyBorder="1"/>
    <xf numFmtId="165" fontId="2" fillId="3" borderId="0" xfId="5" applyNumberFormat="1" applyFont="1" applyFill="1" applyBorder="1"/>
    <xf numFmtId="0" fontId="12" fillId="0" borderId="4" xfId="3" applyFont="1" applyBorder="1"/>
    <xf numFmtId="164" fontId="8" fillId="0" borderId="7" xfId="1" applyNumberFormat="1" applyFont="1" applyFill="1" applyBorder="1"/>
    <xf numFmtId="10" fontId="18" fillId="3" borderId="7" xfId="3" applyNumberFormat="1" applyFont="1" applyFill="1" applyBorder="1" applyAlignment="1">
      <alignment vertical="center"/>
    </xf>
    <xf numFmtId="164" fontId="16" fillId="3" borderId="0" xfId="3" applyNumberFormat="1" applyFont="1" applyFill="1"/>
    <xf numFmtId="10" fontId="18" fillId="3" borderId="7" xfId="3" applyNumberFormat="1" applyFont="1" applyFill="1" applyBorder="1"/>
    <xf numFmtId="164" fontId="4" fillId="3" borderId="0" xfId="3" applyNumberFormat="1" applyFill="1"/>
    <xf numFmtId="10" fontId="9" fillId="3" borderId="7" xfId="3" applyNumberFormat="1" applyFont="1" applyFill="1" applyBorder="1"/>
    <xf numFmtId="9" fontId="4" fillId="0" borderId="0" xfId="3" applyNumberFormat="1"/>
    <xf numFmtId="0" fontId="4" fillId="0" borderId="0" xfId="3" applyAlignment="1">
      <alignment horizontal="right" vertical="top" wrapText="1"/>
    </xf>
    <xf numFmtId="10" fontId="4" fillId="0" borderId="0" xfId="2" applyNumberFormat="1" applyFont="1" applyAlignment="1">
      <alignment vertical="top" wrapText="1"/>
    </xf>
    <xf numFmtId="164" fontId="1" fillId="3" borderId="7" xfId="3" applyNumberFormat="1" applyFont="1" applyFill="1" applyBorder="1"/>
    <xf numFmtId="0" fontId="7" fillId="3" borderId="0" xfId="3" applyFont="1" applyFill="1"/>
    <xf numFmtId="0" fontId="11" fillId="0" borderId="0" xfId="3" applyFont="1" applyAlignment="1">
      <alignment vertical="top" wrapText="1"/>
    </xf>
    <xf numFmtId="164" fontId="1" fillId="0" borderId="7" xfId="3" applyNumberFormat="1" applyFont="1" applyFill="1" applyBorder="1"/>
    <xf numFmtId="0" fontId="25" fillId="0" borderId="0" xfId="3" applyFont="1" applyBorder="1"/>
    <xf numFmtId="10" fontId="25" fillId="0" borderId="0" xfId="2" applyNumberFormat="1" applyFont="1" applyBorder="1"/>
    <xf numFmtId="10" fontId="25" fillId="0" borderId="0" xfId="3" applyNumberFormat="1" applyFont="1" applyBorder="1"/>
    <xf numFmtId="44" fontId="8" fillId="0" borderId="7" xfId="1" applyFont="1" applyFill="1" applyBorder="1"/>
    <xf numFmtId="0" fontId="12" fillId="0" borderId="4" xfId="3" applyFont="1" applyFill="1" applyBorder="1"/>
    <xf numFmtId="0" fontId="4" fillId="0" borderId="0" xfId="3" applyFill="1" applyBorder="1"/>
    <xf numFmtId="0" fontId="4" fillId="0" borderId="0" xfId="3" applyFill="1" applyBorder="1" applyAlignment="1">
      <alignment horizontal="center" vertical="top" wrapText="1"/>
    </xf>
    <xf numFmtId="10" fontId="4" fillId="0" borderId="0" xfId="2" applyNumberFormat="1" applyFont="1" applyFill="1" applyBorder="1"/>
    <xf numFmtId="10" fontId="4" fillId="0" borderId="0" xfId="3" applyNumberFormat="1" applyFill="1" applyBorder="1"/>
    <xf numFmtId="44" fontId="4" fillId="0" borderId="0" xfId="3" applyNumberFormat="1" applyFill="1" applyBorder="1" applyAlignment="1">
      <alignment vertical="top" wrapText="1"/>
    </xf>
    <xf numFmtId="44" fontId="4" fillId="0" borderId="0" xfId="3" applyNumberFormat="1" applyFill="1" applyBorder="1"/>
    <xf numFmtId="166" fontId="4" fillId="0" borderId="0" xfId="3" applyNumberFormat="1" applyFill="1" applyBorder="1"/>
    <xf numFmtId="170" fontId="24" fillId="0" borderId="0" xfId="3" applyNumberFormat="1" applyFont="1" applyFill="1" applyBorder="1"/>
    <xf numFmtId="0" fontId="4" fillId="0" borderId="0" xfId="3" applyFill="1" applyBorder="1" applyAlignment="1">
      <alignment vertical="top" wrapText="1"/>
    </xf>
    <xf numFmtId="0" fontId="0" fillId="0" borderId="0" xfId="0" applyFill="1" applyBorder="1"/>
    <xf numFmtId="164" fontId="4" fillId="0" borderId="0" xfId="3" applyNumberFormat="1" applyFill="1" applyBorder="1"/>
    <xf numFmtId="0" fontId="4" fillId="0" borderId="0" xfId="3" applyFill="1" applyBorder="1" applyAlignment="1">
      <alignment wrapText="1"/>
    </xf>
    <xf numFmtId="9" fontId="4" fillId="0" borderId="0" xfId="2" applyNumberFormat="1" applyFont="1" applyFill="1" applyBorder="1"/>
    <xf numFmtId="169" fontId="4" fillId="0" borderId="0" xfId="3" applyNumberFormat="1" applyFill="1" applyBorder="1"/>
    <xf numFmtId="165" fontId="4" fillId="0" borderId="0" xfId="2" applyNumberFormat="1" applyFont="1" applyFill="1" applyBorder="1" applyAlignment="1">
      <alignment vertical="top" wrapText="1"/>
    </xf>
    <xf numFmtId="165" fontId="4" fillId="0" borderId="0" xfId="3" applyNumberFormat="1" applyFill="1" applyBorder="1"/>
    <xf numFmtId="165" fontId="4" fillId="0" borderId="0" xfId="2" applyNumberFormat="1" applyFont="1" applyFill="1" applyBorder="1"/>
    <xf numFmtId="0" fontId="25" fillId="0" borderId="0" xfId="3" applyFont="1" applyBorder="1" applyAlignment="1">
      <alignment horizontal="right"/>
    </xf>
    <xf numFmtId="10" fontId="18" fillId="0" borderId="7" xfId="3" applyNumberFormat="1" applyFont="1" applyFill="1" applyBorder="1" applyAlignment="1">
      <alignment vertical="center"/>
    </xf>
    <xf numFmtId="0" fontId="12" fillId="0" borderId="9" xfId="3" applyFont="1" applyBorder="1"/>
    <xf numFmtId="10" fontId="14" fillId="0" borderId="0" xfId="2" applyNumberFormat="1" applyFont="1" applyFill="1" applyBorder="1"/>
    <xf numFmtId="10" fontId="18" fillId="0" borderId="7" xfId="3" applyNumberFormat="1" applyFont="1" applyFill="1" applyBorder="1"/>
    <xf numFmtId="164" fontId="4" fillId="0" borderId="0" xfId="3" applyNumberFormat="1" applyFill="1"/>
    <xf numFmtId="10" fontId="9" fillId="0" borderId="7" xfId="3" applyNumberFormat="1" applyFont="1" applyFill="1" applyBorder="1"/>
    <xf numFmtId="164" fontId="6" fillId="5" borderId="0" xfId="3" applyNumberFormat="1" applyFont="1" applyFill="1"/>
    <xf numFmtId="10" fontId="22" fillId="3" borderId="7" xfId="5" applyNumberFormat="1" applyFont="1" applyFill="1" applyBorder="1"/>
    <xf numFmtId="10" fontId="22" fillId="0" borderId="7" xfId="5" applyNumberFormat="1" applyFont="1" applyFill="1" applyBorder="1"/>
    <xf numFmtId="165" fontId="22" fillId="3" borderId="7" xfId="5" applyNumberFormat="1" applyFont="1" applyFill="1" applyBorder="1"/>
    <xf numFmtId="165" fontId="22" fillId="0" borderId="7" xfId="5" applyNumberFormat="1" applyFont="1" applyFill="1" applyBorder="1"/>
    <xf numFmtId="169" fontId="25" fillId="0" borderId="0" xfId="3" applyNumberFormat="1" applyFont="1" applyBorder="1"/>
    <xf numFmtId="165" fontId="4" fillId="0" borderId="0" xfId="2" applyNumberFormat="1" applyFont="1"/>
    <xf numFmtId="169" fontId="4" fillId="0" borderId="0" xfId="3" applyNumberFormat="1" applyAlignment="1">
      <alignment vertical="top" wrapText="1"/>
    </xf>
    <xf numFmtId="171" fontId="4" fillId="0" borderId="0" xfId="1" applyNumberFormat="1" applyFont="1" applyAlignment="1">
      <alignment vertical="top" wrapText="1"/>
    </xf>
    <xf numFmtId="166" fontId="4" fillId="0" borderId="0" xfId="3" applyNumberFormat="1"/>
    <xf numFmtId="169" fontId="4" fillId="0" borderId="0" xfId="3" applyNumberFormat="1"/>
    <xf numFmtId="169" fontId="26" fillId="0" borderId="0" xfId="3" applyNumberFormat="1" applyFont="1"/>
    <xf numFmtId="171" fontId="4" fillId="0" borderId="0" xfId="1" applyNumberFormat="1" applyFont="1"/>
    <xf numFmtId="166" fontId="25" fillId="0" borderId="0" xfId="3" applyNumberFormat="1" applyFont="1" applyBorder="1"/>
    <xf numFmtId="0" fontId="14" fillId="0" borderId="0" xfId="3" applyFont="1" applyAlignment="1">
      <alignment vertical="top" wrapText="1"/>
    </xf>
    <xf numFmtId="44" fontId="14" fillId="0" borderId="6" xfId="3" applyNumberFormat="1" applyFont="1" applyBorder="1"/>
    <xf numFmtId="44" fontId="27" fillId="0" borderId="6" xfId="3" applyNumberFormat="1" applyFont="1" applyBorder="1"/>
    <xf numFmtId="164" fontId="4" fillId="0" borderId="0" xfId="3" applyNumberFormat="1" applyBorder="1"/>
    <xf numFmtId="164" fontId="15" fillId="0" borderId="6" xfId="3" applyNumberFormat="1" applyFont="1" applyBorder="1"/>
    <xf numFmtId="164" fontId="8" fillId="2" borderId="7" xfId="3" applyNumberFormat="1" applyFont="1" applyFill="1" applyBorder="1"/>
    <xf numFmtId="10" fontId="8" fillId="2" borderId="7" xfId="2" applyNumberFormat="1" applyFont="1" applyFill="1" applyBorder="1"/>
    <xf numFmtId="0" fontId="28" fillId="0" borderId="7" xfId="12" applyFont="1" applyBorder="1" applyProtection="1">
      <protection locked="0"/>
    </xf>
    <xf numFmtId="0" fontId="22" fillId="0" borderId="7" xfId="12" applyFont="1" applyBorder="1" applyProtection="1">
      <protection locked="0"/>
    </xf>
    <xf numFmtId="0" fontId="22" fillId="0" borderId="7" xfId="14" applyBorder="1" applyProtection="1">
      <protection locked="0"/>
    </xf>
    <xf numFmtId="10" fontId="0" fillId="0" borderId="0" xfId="0" applyNumberFormat="1"/>
    <xf numFmtId="10" fontId="0" fillId="0" borderId="0" xfId="2" applyNumberFormat="1" applyFont="1" applyFill="1" applyBorder="1"/>
    <xf numFmtId="10" fontId="30" fillId="0" borderId="0" xfId="2" applyNumberFormat="1" applyFont="1" applyFill="1" applyBorder="1"/>
    <xf numFmtId="0" fontId="33" fillId="0" borderId="0" xfId="15" applyFont="1" applyAlignment="1" applyProtection="1"/>
    <xf numFmtId="0" fontId="34" fillId="0" borderId="0" xfId="6" applyFont="1" applyAlignment="1">
      <alignment vertical="center"/>
    </xf>
    <xf numFmtId="0" fontId="29" fillId="0" borderId="21" xfId="6" applyFont="1" applyBorder="1" applyAlignment="1">
      <alignment horizontal="center" vertical="center"/>
    </xf>
    <xf numFmtId="0" fontId="29" fillId="0" borderId="22" xfId="6" applyFont="1" applyBorder="1" applyAlignment="1">
      <alignment horizontal="center" vertical="center"/>
    </xf>
    <xf numFmtId="0" fontId="29" fillId="0" borderId="23" xfId="6" applyFont="1" applyBorder="1" applyAlignment="1">
      <alignment horizontal="center" vertical="center" wrapText="1"/>
    </xf>
    <xf numFmtId="0" fontId="29" fillId="0" borderId="0" xfId="6" applyFont="1" applyAlignment="1">
      <alignment vertical="center"/>
    </xf>
    <xf numFmtId="0" fontId="29" fillId="0" borderId="0" xfId="6" applyFont="1" applyAlignment="1">
      <alignment horizontal="left" vertical="center"/>
    </xf>
    <xf numFmtId="0" fontId="29" fillId="0" borderId="0" xfId="6" applyFont="1" applyAlignment="1">
      <alignment horizontal="center"/>
    </xf>
    <xf numFmtId="173" fontId="29" fillId="0" borderId="0" xfId="6" applyNumberFormat="1" applyFont="1" applyAlignment="1">
      <alignment horizontal="right"/>
    </xf>
    <xf numFmtId="174" fontId="29" fillId="0" borderId="0" xfId="6" applyNumberFormat="1" applyFont="1" applyAlignment="1">
      <alignment horizontal="right"/>
    </xf>
    <xf numFmtId="0" fontId="34" fillId="0" borderId="0" xfId="6" applyFont="1"/>
    <xf numFmtId="0" fontId="29" fillId="0" borderId="1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4" xfId="6" applyFont="1" applyBorder="1" applyAlignment="1">
      <alignment vertical="center"/>
    </xf>
    <xf numFmtId="10" fontId="29" fillId="0" borderId="6" xfId="2" applyNumberFormat="1" applyFont="1" applyBorder="1" applyAlignment="1">
      <alignment vertical="center"/>
    </xf>
    <xf numFmtId="0" fontId="34" fillId="0" borderId="4" xfId="6" applyFont="1" applyBorder="1"/>
    <xf numFmtId="10" fontId="34" fillId="0" borderId="6" xfId="2" applyNumberFormat="1" applyFont="1" applyBorder="1"/>
    <xf numFmtId="0" fontId="36" fillId="0" borderId="0" xfId="6" applyFont="1"/>
    <xf numFmtId="10" fontId="34" fillId="0" borderId="6" xfId="2" applyNumberFormat="1" applyFont="1" applyFill="1" applyBorder="1"/>
    <xf numFmtId="10" fontId="34" fillId="0" borderId="11" xfId="2" applyNumberFormat="1" applyFont="1" applyFill="1" applyBorder="1"/>
    <xf numFmtId="0" fontId="22" fillId="0" borderId="0" xfId="6"/>
    <xf numFmtId="0" fontId="38" fillId="0" borderId="0" xfId="15" applyFont="1" applyAlignment="1" applyProtection="1">
      <alignment vertical="center"/>
    </xf>
    <xf numFmtId="0" fontId="32" fillId="0" borderId="0" xfId="15" applyAlignment="1" applyProtection="1">
      <alignment horizontal="center"/>
    </xf>
    <xf numFmtId="0" fontId="28" fillId="0" borderId="0" xfId="12" applyFont="1" applyFill="1" applyBorder="1" applyProtection="1">
      <protection locked="0"/>
    </xf>
    <xf numFmtId="0" fontId="22" fillId="0" borderId="0" xfId="12" applyFont="1" applyFill="1" applyBorder="1" applyProtection="1">
      <protection locked="0"/>
    </xf>
    <xf numFmtId="0" fontId="22" fillId="0" borderId="0" xfId="14" applyFill="1" applyBorder="1" applyProtection="1">
      <protection locked="0"/>
    </xf>
    <xf numFmtId="164" fontId="1" fillId="0" borderId="7" xfId="3" applyNumberFormat="1" applyFont="1" applyBorder="1"/>
    <xf numFmtId="8" fontId="4" fillId="0" borderId="0" xfId="3" applyNumberFormat="1" applyAlignment="1">
      <alignment vertical="top" wrapText="1"/>
    </xf>
    <xf numFmtId="164" fontId="1" fillId="2" borderId="7" xfId="3" applyNumberFormat="1" applyFont="1" applyFill="1" applyBorder="1"/>
    <xf numFmtId="10" fontId="1" fillId="2" borderId="7" xfId="2" applyNumberFormat="1" applyFont="1" applyFill="1" applyBorder="1"/>
    <xf numFmtId="10" fontId="8" fillId="3" borderId="7" xfId="5" applyNumberFormat="1" applyFont="1" applyFill="1" applyBorder="1"/>
    <xf numFmtId="10" fontId="8" fillId="0" borderId="7" xfId="5" applyNumberFormat="1" applyFont="1" applyFill="1" applyBorder="1"/>
    <xf numFmtId="165" fontId="8" fillId="3" borderId="7" xfId="5" applyNumberFormat="1" applyFont="1" applyFill="1" applyBorder="1"/>
    <xf numFmtId="0" fontId="39" fillId="0" borderId="0" xfId="3" applyFont="1"/>
    <xf numFmtId="44" fontId="39" fillId="0" borderId="0" xfId="1" applyFont="1"/>
    <xf numFmtId="174" fontId="29" fillId="10" borderId="0" xfId="6" applyNumberFormat="1" applyFont="1" applyFill="1" applyAlignment="1">
      <alignment horizontal="right"/>
    </xf>
    <xf numFmtId="0" fontId="0" fillId="0" borderId="7" xfId="0" applyBorder="1"/>
    <xf numFmtId="10" fontId="31" fillId="8" borderId="7" xfId="0" applyNumberFormat="1" applyFont="1" applyFill="1" applyBorder="1"/>
    <xf numFmtId="0" fontId="3" fillId="0" borderId="0" xfId="0" applyFont="1" applyFill="1" applyAlignment="1"/>
    <xf numFmtId="10" fontId="1" fillId="9" borderId="7" xfId="11" applyNumberFormat="1" applyFill="1" applyBorder="1"/>
    <xf numFmtId="10" fontId="0" fillId="0" borderId="0" xfId="2" applyNumberFormat="1" applyFont="1"/>
    <xf numFmtId="0" fontId="40" fillId="0" borderId="0" xfId="0" applyFont="1" applyFill="1"/>
    <xf numFmtId="0" fontId="0" fillId="0" borderId="0" xfId="0" applyFill="1"/>
    <xf numFmtId="164" fontId="3" fillId="0" borderId="7" xfId="3" applyNumberFormat="1" applyFont="1" applyFill="1" applyBorder="1"/>
    <xf numFmtId="10" fontId="0" fillId="0" borderId="7" xfId="0" applyNumberFormat="1" applyFill="1" applyBorder="1"/>
    <xf numFmtId="10" fontId="0" fillId="0" borderId="7" xfId="2" applyNumberFormat="1" applyFont="1" applyFill="1" applyBorder="1"/>
    <xf numFmtId="0" fontId="23" fillId="0" borderId="18" xfId="3" applyFont="1" applyFill="1" applyBorder="1" applyAlignment="1">
      <alignment horizontal="center"/>
    </xf>
    <xf numFmtId="0" fontId="23" fillId="0" borderId="16" xfId="3" applyFont="1" applyFill="1" applyBorder="1" applyAlignment="1">
      <alignment horizontal="center"/>
    </xf>
    <xf numFmtId="0" fontId="4" fillId="0" borderId="0" xfId="3" applyFill="1" applyBorder="1" applyAlignment="1">
      <alignment horizontal="center" wrapText="1"/>
    </xf>
    <xf numFmtId="0" fontId="10" fillId="0" borderId="0" xfId="3" applyFont="1" applyAlignment="1">
      <alignment horizontal="center"/>
    </xf>
    <xf numFmtId="0" fontId="10" fillId="0" borderId="6" xfId="3" applyFont="1" applyBorder="1" applyAlignment="1">
      <alignment horizontal="center"/>
    </xf>
    <xf numFmtId="0" fontId="4" fillId="0" borderId="0" xfId="3" applyFill="1" applyBorder="1" applyAlignment="1">
      <alignment horizontal="center" vertical="top" wrapText="1"/>
    </xf>
    <xf numFmtId="164" fontId="4" fillId="0" borderId="19" xfId="3" applyNumberFormat="1" applyFill="1" applyBorder="1" applyAlignment="1">
      <alignment horizontal="center"/>
    </xf>
    <xf numFmtId="164" fontId="4" fillId="0" borderId="17" xfId="3" applyNumberFormat="1" applyFill="1" applyBorder="1" applyAlignment="1">
      <alignment horizontal="center"/>
    </xf>
    <xf numFmtId="0" fontId="4" fillId="0" borderId="0" xfId="3" applyAlignment="1">
      <alignment horizontal="center" vertical="top" wrapText="1"/>
    </xf>
    <xf numFmtId="0" fontId="3" fillId="4" borderId="12" xfId="11" applyFont="1" applyFill="1" applyBorder="1" applyAlignment="1">
      <alignment horizontal="center"/>
    </xf>
    <xf numFmtId="0" fontId="3" fillId="4" borderId="13" xfId="11" applyFont="1" applyFill="1" applyBorder="1" applyAlignment="1">
      <alignment horizontal="center"/>
    </xf>
    <xf numFmtId="0" fontId="3" fillId="4" borderId="14" xfId="11" applyFont="1" applyFill="1" applyBorder="1" applyAlignment="1">
      <alignment horizontal="center"/>
    </xf>
    <xf numFmtId="0" fontId="0" fillId="0" borderId="24" xfId="11" applyFont="1" applyBorder="1" applyAlignment="1">
      <alignment horizontal="center"/>
    </xf>
    <xf numFmtId="0" fontId="0" fillId="0" borderId="25" xfId="11" applyFont="1" applyBorder="1" applyAlignment="1">
      <alignment horizontal="center"/>
    </xf>
    <xf numFmtId="0" fontId="3" fillId="6" borderId="12" xfId="11" applyFont="1" applyFill="1" applyBorder="1" applyAlignment="1">
      <alignment horizontal="center"/>
    </xf>
    <xf numFmtId="0" fontId="3" fillId="6" borderId="13" xfId="11" applyFont="1" applyFill="1" applyBorder="1" applyAlignment="1">
      <alignment horizontal="center"/>
    </xf>
    <xf numFmtId="0" fontId="3" fillId="6" borderId="14" xfId="11" applyFont="1" applyFill="1" applyBorder="1" applyAlignment="1">
      <alignment horizontal="center"/>
    </xf>
    <xf numFmtId="10" fontId="0" fillId="9" borderId="12" xfId="0" applyNumberFormat="1" applyFill="1" applyBorder="1" applyAlignment="1">
      <alignment horizontal="center"/>
    </xf>
    <xf numFmtId="10" fontId="0" fillId="9" borderId="13" xfId="0" applyNumberFormat="1" applyFill="1" applyBorder="1" applyAlignment="1">
      <alignment horizontal="center"/>
    </xf>
    <xf numFmtId="10" fontId="0" fillId="9" borderId="14" xfId="0" applyNumberForma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right" vertical="center"/>
    </xf>
    <xf numFmtId="0" fontId="29" fillId="0" borderId="0" xfId="6" applyFont="1" applyAlignment="1">
      <alignment horizontal="center" vertical="center"/>
    </xf>
    <xf numFmtId="0" fontId="35" fillId="0" borderId="0" xfId="6" applyFont="1" applyAlignment="1">
      <alignment horizontal="center"/>
    </xf>
    <xf numFmtId="0" fontId="3" fillId="7" borderId="0" xfId="0" applyFont="1" applyFill="1" applyAlignment="1">
      <alignment horizontal="center" wrapText="1"/>
    </xf>
    <xf numFmtId="0" fontId="3" fillId="7" borderId="20" xfId="0" applyFont="1" applyFill="1" applyBorder="1" applyAlignment="1">
      <alignment horizontal="center" wrapText="1"/>
    </xf>
    <xf numFmtId="10" fontId="41" fillId="0" borderId="5" xfId="4" applyNumberFormat="1" applyFont="1" applyBorder="1"/>
    <xf numFmtId="10" fontId="8" fillId="0" borderId="5" xfId="4" applyNumberFormat="1" applyFont="1" applyFill="1" applyBorder="1"/>
    <xf numFmtId="10" fontId="37" fillId="11" borderId="0" xfId="6" applyNumberFormat="1" applyFont="1" applyFill="1"/>
  </cellXfs>
  <cellStyles count="16">
    <cellStyle name="Euro 2 2" xfId="7" xr:uid="{5B1A7016-6A91-4EF0-A8E7-D8291FA9E55E}"/>
    <cellStyle name="Hyperlink 3 2" xfId="15" xr:uid="{559D0AAD-3BFA-4491-BDC1-EC3A1588969F}"/>
    <cellStyle name="Komma 3 2" xfId="8" xr:uid="{B867ADFF-0F56-4808-B849-3D584A120D36}"/>
    <cellStyle name="Prozent" xfId="2" builtinId="5"/>
    <cellStyle name="Prozent 2 2 2" xfId="5" xr:uid="{99A55280-8778-4533-8BD8-F792141FF02D}"/>
    <cellStyle name="Prozent 2 3" xfId="10" xr:uid="{961DC989-FB4F-4B92-BF3C-771CB4B94B59}"/>
    <cellStyle name="Prozent 4 2" xfId="13" xr:uid="{1615631F-E560-4DF8-9F20-FC1AE1863BEF}"/>
    <cellStyle name="Standard" xfId="0" builtinId="0"/>
    <cellStyle name="Standard 2 2" xfId="6" xr:uid="{900C957D-216A-4544-ABE0-2EE093E82FA4}"/>
    <cellStyle name="Standard 2 2 2" xfId="14" xr:uid="{7BD300E3-EF06-4C74-B57A-41E38A362A33}"/>
    <cellStyle name="Standard 3 3" xfId="3" xr:uid="{A8227E3C-74C6-4D83-A874-C3684C5EE062}"/>
    <cellStyle name="Standard 5 2" xfId="11" xr:uid="{6BF0F371-108B-4AB5-84FE-D0F2D54D5B11}"/>
    <cellStyle name="Standard 6 2" xfId="12" xr:uid="{F3BCCC7C-30FA-4352-A42F-151323369A17}"/>
    <cellStyle name="Standard 9" xfId="4" xr:uid="{67078627-0F64-4A15-BF03-C37FD4230756}"/>
    <cellStyle name="Währung" xfId="1" builtinId="4"/>
    <cellStyle name="Währung 2 2" xfId="9" xr:uid="{F40C0226-CC82-4530-9387-C3DE304A752F}"/>
  </cellStyles>
  <dxfs count="1">
    <dxf>
      <border>
        <right style="hair">
          <color indexed="64"/>
        </right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155864</xdr:colOff>
      <xdr:row>5</xdr:row>
      <xdr:rowOff>40087</xdr:rowOff>
    </xdr:from>
    <xdr:to>
      <xdr:col>9</xdr:col>
      <xdr:colOff>952501</xdr:colOff>
      <xdr:row>10</xdr:row>
      <xdr:rowOff>137525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B57232-EDB9-2B1D-3ECB-4BD1EB305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776"/>
        <a:stretch/>
      </xdr:blipFill>
      <xdr:spPr>
        <a:xfrm>
          <a:off x="7905750" y="1001246"/>
          <a:ext cx="5325342" cy="1049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47503C16-2AFA-44D8-A805-04E7DFC066ED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6DE499C7-899C-4975-81CB-23B75D7439F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EC298D0F-07D3-493C-9343-0F0F7EB0A0EE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E55681D0-F068-4038-9F25-13686EC5FEFE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Kopie%20von%20Liste%20vollstat.%20Einr.%20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K\FUGG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d002.loc\data\2_Entgeltverhandlung\5_-par-43b_ehem_87\Berlin\2022\2021-11-15_Berlin%20VOP+TAP%20Antr&#228;ge%20&#167;43b%20ab%202022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VORLAGEN\Tapf-Kupf\TAPF.XL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Ges\DIAGNOSE\Altersstandardisierung\AS-MORB-DAT_2005-DBev-mit-Std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GWViewer\CII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d002.loc\data\ST_5_0_5\Vertr&#228;ge%20Berlin\Caritas%20_Verhandlungen\2022_&#167;43b\211222_Berechn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Anzahl VerP"/>
      <sheetName val="Liste 1)"/>
      <sheetName val="Anzahl VerP 1)"/>
      <sheetName val="Modul1"/>
    </sheetNames>
    <sheetDataSet>
      <sheetData sheetId="0">
        <row r="1239">
          <cell r="A1239">
            <v>20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WA 1996"/>
      <sheetName val="Berechnung auf PT"/>
      <sheetName val="Prozent v. Umsatz"/>
      <sheetName val="Belegungsstatistik 1996"/>
      <sheetName val="BEWO-92"/>
      <sheetName val="Pers96-99"/>
      <sheetName val="Pers96-99 (2)"/>
      <sheetName val="Erlöse 97-99"/>
      <sheetName val="Erlöse 97-99 (2)"/>
      <sheetName val="Jahresvergleich"/>
      <sheetName val="FUGGER"/>
      <sheetName val="FUGGER (2)"/>
    </sheetNames>
    <sheetDataSet>
      <sheetData sheetId="0"/>
      <sheetData sheetId="1"/>
      <sheetData sheetId="2"/>
      <sheetData sheetId="3">
        <row r="7">
          <cell r="J7">
            <v>3410</v>
          </cell>
        </row>
        <row r="8">
          <cell r="J8">
            <v>3208</v>
          </cell>
        </row>
        <row r="9">
          <cell r="J9">
            <v>3489</v>
          </cell>
        </row>
        <row r="10">
          <cell r="J10">
            <v>3381</v>
          </cell>
        </row>
        <row r="11">
          <cell r="J11">
            <v>3444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 Anträge"/>
      <sheetName val="Alb-VOP"/>
      <sheetName val="Alb-TAP"/>
      <sheetName val="BLH-VOP"/>
      <sheetName val="FJS-VOP"/>
      <sheetName val="JoB-VOP"/>
      <sheetName val="JoB-TAP"/>
      <sheetName val="Jos-VOP"/>
      <sheetName val="Kam-VOP"/>
      <sheetName val="KB-VOP"/>
      <sheetName val="KB-TAP"/>
      <sheetName val="Kon-VOP"/>
      <sheetName val="Kon-KUP"/>
      <sheetName val="Kon-TAP"/>
      <sheetName val="Personal 2019 - Dez"/>
      <sheetName val="Personal 2020"/>
      <sheetName val="Personal 2022"/>
      <sheetName val="DWH"/>
      <sheetName val="Annahmen 2021-22"/>
      <sheetName val="AVR Coronaprämie"/>
    </sheetNames>
    <sheetDataSet>
      <sheetData sheetId="0"/>
      <sheetData sheetId="1">
        <row r="20">
          <cell r="D20">
            <v>76</v>
          </cell>
        </row>
        <row r="22">
          <cell r="D22">
            <v>26741.360000000001</v>
          </cell>
          <cell r="H22">
            <v>27129.72</v>
          </cell>
        </row>
      </sheetData>
      <sheetData sheetId="2">
        <row r="20">
          <cell r="D20">
            <v>12</v>
          </cell>
        </row>
        <row r="22">
          <cell r="D22">
            <v>1191.4560000000001</v>
          </cell>
          <cell r="H22">
            <v>2570.4</v>
          </cell>
        </row>
      </sheetData>
      <sheetData sheetId="3">
        <row r="20">
          <cell r="D20">
            <v>43</v>
          </cell>
        </row>
        <row r="22">
          <cell r="D22">
            <v>15490.965</v>
          </cell>
          <cell r="H22">
            <v>15349.71</v>
          </cell>
        </row>
      </sheetData>
      <sheetData sheetId="4">
        <row r="20">
          <cell r="D20">
            <v>90</v>
          </cell>
        </row>
        <row r="22">
          <cell r="D22">
            <v>31503.149999999998</v>
          </cell>
          <cell r="H22">
            <v>32127.3</v>
          </cell>
        </row>
      </sheetData>
      <sheetData sheetId="5">
        <row r="20">
          <cell r="D20">
            <v>68</v>
          </cell>
        </row>
        <row r="22">
          <cell r="D22">
            <v>20675.059999999998</v>
          </cell>
          <cell r="H22">
            <v>24273.96</v>
          </cell>
        </row>
      </sheetData>
      <sheetData sheetId="6">
        <row r="20">
          <cell r="D20">
            <v>12</v>
          </cell>
        </row>
        <row r="22">
          <cell r="D22">
            <v>1206.576</v>
          </cell>
          <cell r="H22">
            <v>2570.4</v>
          </cell>
        </row>
      </sheetData>
      <sheetData sheetId="7">
        <row r="20">
          <cell r="D20">
            <v>97</v>
          </cell>
        </row>
        <row r="22">
          <cell r="D22">
            <v>34201.229999999996</v>
          </cell>
          <cell r="H22">
            <v>34626.089999999997</v>
          </cell>
        </row>
      </sheetData>
      <sheetData sheetId="8">
        <row r="20">
          <cell r="D20">
            <v>40</v>
          </cell>
        </row>
        <row r="22">
          <cell r="D22">
            <v>14483.2</v>
          </cell>
          <cell r="H22">
            <v>14278.8</v>
          </cell>
        </row>
      </sheetData>
      <sheetData sheetId="9">
        <row r="20">
          <cell r="D20">
            <v>63</v>
          </cell>
        </row>
        <row r="22">
          <cell r="D22">
            <v>22236.165000000001</v>
          </cell>
          <cell r="H22">
            <v>22489.11</v>
          </cell>
        </row>
      </sheetData>
      <sheetData sheetId="10">
        <row r="20">
          <cell r="D20">
            <v>12</v>
          </cell>
        </row>
        <row r="22">
          <cell r="D22">
            <v>1563.4080000000001</v>
          </cell>
          <cell r="H22">
            <v>2570.4</v>
          </cell>
        </row>
      </sheetData>
      <sheetData sheetId="11">
        <row r="20">
          <cell r="D20">
            <v>89</v>
          </cell>
        </row>
        <row r="22">
          <cell r="D22">
            <v>29528.865000000002</v>
          </cell>
          <cell r="H22">
            <v>31770.329999999998</v>
          </cell>
        </row>
      </sheetData>
      <sheetData sheetId="12">
        <row r="20">
          <cell r="D20">
            <v>14</v>
          </cell>
        </row>
        <row r="22">
          <cell r="D22">
            <v>3367.4900000000002</v>
          </cell>
          <cell r="H22">
            <v>4088</v>
          </cell>
        </row>
      </sheetData>
      <sheetData sheetId="13">
        <row r="20">
          <cell r="D20">
            <v>18</v>
          </cell>
        </row>
        <row r="22">
          <cell r="D22">
            <v>1891.5119999999999</v>
          </cell>
          <cell r="H22">
            <v>3855.6</v>
          </cell>
        </row>
      </sheetData>
      <sheetData sheetId="14"/>
      <sheetData sheetId="15"/>
      <sheetData sheetId="16"/>
      <sheetData sheetId="17"/>
      <sheetData sheetId="18">
        <row r="17">
          <cell r="B17">
            <v>1.0106250000000001</v>
          </cell>
        </row>
      </sheetData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F"/>
    </sheetNames>
    <definedNames>
      <definedName name="Löschen1"/>
      <definedName name="Löschen2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uschal 2021"/>
      <sheetName val="Pauschal 2022_8Mnt."/>
      <sheetName val="Pauschal 2022_12Mnt."/>
      <sheetName val="Angebote"/>
      <sheetName val="Albertus_VOLL"/>
      <sheetName val="Konrad_Voll"/>
      <sheetName val="BLH_VOLL"/>
      <sheetName val="FJS_Voll"/>
      <sheetName val="Johannes_Voll"/>
      <sheetName val="Josef_Voll"/>
      <sheetName val="Kamillus_Voll"/>
      <sheetName val="KB_Voll"/>
      <sheetName val="Konrad_Kupf"/>
      <sheetName val="Albertus_Tapf"/>
      <sheetName val="Konrad_Tapf"/>
      <sheetName val="Johannes _Tapf"/>
      <sheetName val="KB_Tapf"/>
      <sheetName val="Tarif"/>
      <sheetName val="Personal 2022_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M2">
            <v>2224.5100000000002</v>
          </cell>
        </row>
        <row r="3">
          <cell r="M3">
            <v>2266.13</v>
          </cell>
        </row>
        <row r="4">
          <cell r="M4">
            <v>2307.8000000000002</v>
          </cell>
        </row>
        <row r="5">
          <cell r="M5">
            <v>2345.79</v>
          </cell>
        </row>
        <row r="6">
          <cell r="M6">
            <v>2380.15</v>
          </cell>
        </row>
        <row r="7">
          <cell r="M7">
            <v>2414.52</v>
          </cell>
        </row>
        <row r="9">
          <cell r="M9">
            <v>2483.3200000000002</v>
          </cell>
        </row>
        <row r="10">
          <cell r="M10">
            <v>2506.86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A5FE-9175-489B-89CF-E0735A83FF7B}">
  <sheetPr>
    <tabColor theme="9" tint="-0.249977111117893"/>
  </sheetPr>
  <dimension ref="A1:M45"/>
  <sheetViews>
    <sheetView zoomScale="110" zoomScaleNormal="110" workbookViewId="0">
      <selection activeCell="E21" sqref="E21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5.25" style="7" customWidth="1"/>
    <col min="5" max="5" width="10" style="7"/>
    <col min="6" max="6" width="20.875" style="7" customWidth="1"/>
    <col min="7" max="7" width="12.375" style="7" customWidth="1"/>
    <col min="8" max="8" width="13.125" style="7" customWidth="1"/>
    <col min="9" max="9" width="13" style="7" customWidth="1"/>
    <col min="10" max="10" width="12.75" style="7" customWidth="1"/>
    <col min="11" max="11" width="12.25" style="7" customWidth="1"/>
    <col min="12" max="12" width="13.75" style="7" customWidth="1"/>
    <col min="13" max="16384" width="10" style="7"/>
  </cols>
  <sheetData>
    <row r="1" spans="1:13" ht="15.75" x14ac:dyDescent="0.25">
      <c r="A1" s="1" t="s">
        <v>38</v>
      </c>
      <c r="B1" s="2"/>
      <c r="C1" s="3"/>
      <c r="D1" s="4" t="s">
        <v>0</v>
      </c>
      <c r="E1" s="5">
        <f>E2*13/3</f>
        <v>0</v>
      </c>
      <c r="F1" s="6"/>
      <c r="G1" s="185" t="s">
        <v>28</v>
      </c>
      <c r="H1" s="186"/>
    </row>
    <row r="2" spans="1:13" x14ac:dyDescent="0.25">
      <c r="A2" s="8"/>
      <c r="C2" s="9"/>
      <c r="D2" s="10" t="s">
        <v>1</v>
      </c>
      <c r="E2" s="11"/>
      <c r="F2" s="12" t="s">
        <v>2</v>
      </c>
      <c r="G2" s="191">
        <v>30.86</v>
      </c>
      <c r="H2" s="192"/>
      <c r="I2" s="88" t="s">
        <v>42</v>
      </c>
      <c r="J2" s="88"/>
      <c r="K2" s="88"/>
      <c r="L2" s="88"/>
      <c r="M2" s="88"/>
    </row>
    <row r="3" spans="1:13" x14ac:dyDescent="0.25">
      <c r="A3" s="13"/>
      <c r="B3" s="14"/>
      <c r="C3" s="15"/>
      <c r="D3" s="10" t="s">
        <v>3</v>
      </c>
      <c r="E3" s="211">
        <f>SUM('SV-Beiträge'!$B$11)</f>
        <v>0.2185</v>
      </c>
      <c r="F3" s="14"/>
      <c r="G3" s="88"/>
      <c r="I3" s="88"/>
      <c r="J3" s="88"/>
      <c r="K3" s="88"/>
      <c r="L3" s="88"/>
      <c r="M3" s="88"/>
    </row>
    <row r="4" spans="1:13" x14ac:dyDescent="0.25">
      <c r="A4" s="17"/>
      <c r="B4" s="14"/>
      <c r="C4" s="15"/>
      <c r="D4" s="10"/>
      <c r="E4" s="18"/>
      <c r="F4" s="14"/>
      <c r="G4" s="88"/>
      <c r="H4" s="99"/>
      <c r="I4" s="88"/>
      <c r="J4" s="99"/>
      <c r="K4" s="88"/>
      <c r="L4" s="88"/>
      <c r="M4" s="88"/>
    </row>
    <row r="5" spans="1:13" x14ac:dyDescent="0.25">
      <c r="A5" s="17"/>
      <c r="B5" s="14"/>
      <c r="C5" s="15"/>
      <c r="D5" s="10"/>
      <c r="E5" s="18"/>
      <c r="F5" s="14"/>
      <c r="G5" s="162"/>
      <c r="H5" s="97"/>
      <c r="I5" s="100"/>
      <c r="J5" s="98"/>
      <c r="K5" s="101"/>
      <c r="L5" s="102"/>
      <c r="M5" s="103"/>
    </row>
    <row r="6" spans="1:13" x14ac:dyDescent="0.25">
      <c r="A6" s="17" t="s">
        <v>34</v>
      </c>
      <c r="C6" s="19"/>
      <c r="D6" s="20"/>
      <c r="E6" s="18"/>
      <c r="F6" s="21"/>
      <c r="G6" s="163"/>
      <c r="H6" s="137"/>
      <c r="I6" s="100"/>
      <c r="J6" s="98"/>
      <c r="K6" s="101"/>
      <c r="L6" s="104"/>
      <c r="M6" s="103"/>
    </row>
    <row r="7" spans="1:13" x14ac:dyDescent="0.25">
      <c r="A7" s="13" t="s">
        <v>5</v>
      </c>
      <c r="B7" s="22"/>
      <c r="C7" s="23"/>
      <c r="D7" s="188"/>
      <c r="E7" s="189"/>
      <c r="G7" s="163"/>
      <c r="H7" s="137"/>
      <c r="I7" s="100"/>
      <c r="J7" s="98"/>
      <c r="K7" s="101"/>
      <c r="L7" s="104"/>
      <c r="M7" s="103"/>
    </row>
    <row r="8" spans="1:13" x14ac:dyDescent="0.25">
      <c r="A8" s="24" t="s">
        <v>6</v>
      </c>
      <c r="B8" s="131">
        <v>20.51</v>
      </c>
      <c r="C8" s="14"/>
      <c r="D8" s="26"/>
      <c r="E8" s="27"/>
      <c r="F8" s="25"/>
      <c r="G8" s="163"/>
      <c r="H8" s="137"/>
      <c r="L8" s="14"/>
    </row>
    <row r="9" spans="1:13" x14ac:dyDescent="0.25">
      <c r="A9" s="24" t="s">
        <v>7</v>
      </c>
      <c r="B9" s="131">
        <v>21.97</v>
      </c>
      <c r="C9" s="14"/>
      <c r="D9" s="26"/>
      <c r="F9" s="25"/>
      <c r="G9" s="163"/>
      <c r="H9" s="137"/>
      <c r="I9" s="88"/>
      <c r="J9" s="88"/>
      <c r="K9" s="88"/>
      <c r="L9" s="88"/>
      <c r="M9" s="88"/>
    </row>
    <row r="10" spans="1:13" x14ac:dyDescent="0.25">
      <c r="A10" s="24" t="s">
        <v>8</v>
      </c>
      <c r="B10" s="131">
        <v>27.42</v>
      </c>
      <c r="F10" s="25"/>
      <c r="G10" s="163"/>
      <c r="H10" s="137"/>
      <c r="I10" s="88"/>
      <c r="J10" s="88"/>
      <c r="K10" s="88"/>
      <c r="L10" s="89"/>
      <c r="M10" s="90"/>
    </row>
    <row r="11" spans="1:13" x14ac:dyDescent="0.25">
      <c r="A11" s="7" t="s">
        <v>24</v>
      </c>
      <c r="B11" s="132">
        <v>7.7399999999999997E-2</v>
      </c>
      <c r="C11" s="29"/>
      <c r="G11" s="164"/>
      <c r="H11" s="137"/>
      <c r="I11" s="92"/>
      <c r="J11" s="93"/>
      <c r="K11" s="94"/>
      <c r="L11" s="89"/>
      <c r="M11" s="90"/>
    </row>
    <row r="12" spans="1:13" x14ac:dyDescent="0.25">
      <c r="A12" s="69" t="s">
        <v>9</v>
      </c>
      <c r="B12" s="70">
        <f>SUM(G2*B11)+G2</f>
        <v>33.25</v>
      </c>
      <c r="C12" s="29"/>
      <c r="E12" s="32"/>
      <c r="F12" s="118"/>
      <c r="G12" s="163"/>
      <c r="H12" s="137"/>
      <c r="I12" s="92"/>
      <c r="J12" s="93"/>
      <c r="K12" s="94"/>
      <c r="L12" s="88"/>
      <c r="M12" s="91"/>
    </row>
    <row r="13" spans="1:13" x14ac:dyDescent="0.25">
      <c r="A13" s="28"/>
      <c r="B13" s="67"/>
      <c r="C13" s="29"/>
      <c r="D13" s="30"/>
      <c r="E13" s="31"/>
      <c r="G13" s="162"/>
      <c r="H13" s="137"/>
      <c r="I13" s="92"/>
      <c r="J13" s="93"/>
      <c r="K13" s="94"/>
      <c r="L13" s="187"/>
      <c r="M13" s="187"/>
    </row>
    <row r="14" spans="1:13" ht="15" customHeight="1" x14ac:dyDescent="0.25">
      <c r="A14" s="13"/>
      <c r="B14" s="34"/>
      <c r="C14" s="34"/>
      <c r="D14" s="35"/>
      <c r="E14" s="36"/>
      <c r="F14" s="25"/>
      <c r="G14" s="88"/>
      <c r="H14" s="88"/>
      <c r="I14" s="88"/>
      <c r="J14" s="88"/>
      <c r="K14" s="95"/>
      <c r="L14" s="187"/>
      <c r="M14" s="187"/>
    </row>
    <row r="15" spans="1:13" x14ac:dyDescent="0.25">
      <c r="A15" s="38" t="s">
        <v>10</v>
      </c>
      <c r="B15" s="188"/>
      <c r="C15" s="188"/>
      <c r="D15" s="25"/>
      <c r="E15" s="27"/>
      <c r="G15" s="96"/>
      <c r="H15" s="88"/>
      <c r="I15" s="88"/>
      <c r="J15" s="88"/>
      <c r="K15" s="88"/>
      <c r="L15" s="187"/>
      <c r="M15" s="187"/>
    </row>
    <row r="16" spans="1:13" x14ac:dyDescent="0.25">
      <c r="A16" s="13" t="s">
        <v>11</v>
      </c>
      <c r="B16" s="113">
        <v>0.43</v>
      </c>
      <c r="F16" s="25"/>
      <c r="G16" s="88"/>
      <c r="H16" s="88"/>
      <c r="I16" s="88"/>
      <c r="J16" s="88"/>
      <c r="K16" s="88"/>
      <c r="L16" s="88"/>
      <c r="M16" s="88"/>
    </row>
    <row r="17" spans="1:13" ht="18" customHeight="1" x14ac:dyDescent="0.3">
      <c r="A17" s="39" t="s">
        <v>12</v>
      </c>
      <c r="B17" s="114">
        <v>0.05</v>
      </c>
      <c r="C17" s="40"/>
      <c r="D17" s="22"/>
      <c r="E17" s="41"/>
      <c r="F17" s="42"/>
      <c r="G17" s="88"/>
      <c r="H17" s="88"/>
      <c r="I17" s="88"/>
      <c r="J17" s="88"/>
      <c r="K17" s="88"/>
      <c r="L17" s="88"/>
      <c r="M17" s="88"/>
    </row>
    <row r="18" spans="1:13" x14ac:dyDescent="0.25">
      <c r="A18" s="13" t="s">
        <v>13</v>
      </c>
      <c r="B18" s="115">
        <v>0.46178999999999998</v>
      </c>
      <c r="D18" s="25"/>
      <c r="E18" s="27"/>
      <c r="F18" s="25"/>
      <c r="G18" s="88"/>
      <c r="H18" s="88"/>
      <c r="I18" s="88"/>
      <c r="J18" s="88"/>
      <c r="K18" s="88"/>
      <c r="L18" s="88"/>
      <c r="M18" s="88"/>
    </row>
    <row r="19" spans="1:13" x14ac:dyDescent="0.25">
      <c r="A19" s="69" t="s">
        <v>9</v>
      </c>
      <c r="B19" s="115">
        <v>5.8250000000000003E-2</v>
      </c>
      <c r="E19" s="31"/>
      <c r="G19" s="190"/>
      <c r="H19" s="190"/>
      <c r="I19" s="190"/>
      <c r="J19" s="190"/>
      <c r="K19" s="88"/>
      <c r="L19" s="88"/>
      <c r="M19" s="88"/>
    </row>
    <row r="20" spans="1:13" x14ac:dyDescent="0.25">
      <c r="A20" s="28"/>
      <c r="B20" s="43">
        <f>SUM(B16:B19)</f>
        <v>1</v>
      </c>
      <c r="E20" s="31"/>
      <c r="G20" s="89"/>
      <c r="H20" s="89"/>
      <c r="I20" s="89"/>
      <c r="J20" s="89"/>
      <c r="K20" s="88"/>
      <c r="L20" s="88"/>
      <c r="M20" s="88"/>
    </row>
    <row r="21" spans="1:13" x14ac:dyDescent="0.25">
      <c r="A21" s="28"/>
      <c r="B21" s="68"/>
      <c r="E21" s="31"/>
      <c r="G21" s="89"/>
      <c r="H21" s="89"/>
      <c r="I21" s="89"/>
      <c r="J21" s="89"/>
      <c r="K21" s="88"/>
      <c r="L21" s="88"/>
      <c r="M21" s="88"/>
    </row>
    <row r="22" spans="1:13" ht="15.75" thickBot="1" x14ac:dyDescent="0.3">
      <c r="A22" s="13"/>
      <c r="E22" s="31"/>
      <c r="G22" s="89"/>
      <c r="H22" s="89"/>
      <c r="I22" s="89"/>
      <c r="J22" s="89"/>
      <c r="K22" s="88"/>
      <c r="L22" s="88"/>
      <c r="M22" s="88"/>
    </row>
    <row r="23" spans="1:13" x14ac:dyDescent="0.25">
      <c r="A23" s="44" t="s">
        <v>14</v>
      </c>
      <c r="B23" s="45"/>
      <c r="D23" s="46"/>
      <c r="E23" s="47"/>
      <c r="G23" s="88"/>
      <c r="H23" s="97"/>
      <c r="I23" s="97"/>
      <c r="J23" s="97"/>
      <c r="K23" s="88"/>
      <c r="L23" s="88"/>
      <c r="M23" s="88"/>
    </row>
    <row r="24" spans="1:13" x14ac:dyDescent="0.25">
      <c r="A24" s="13" t="s">
        <v>11</v>
      </c>
      <c r="B24" s="48">
        <f>B16*B8</f>
        <v>8.82</v>
      </c>
      <c r="C24" s="122"/>
      <c r="D24" s="49"/>
      <c r="E24" s="50"/>
      <c r="G24" s="88"/>
      <c r="H24" s="97"/>
      <c r="I24" s="97"/>
      <c r="J24" s="97"/>
      <c r="K24" s="88"/>
      <c r="L24" s="88"/>
      <c r="M24" s="88"/>
    </row>
    <row r="25" spans="1:13" x14ac:dyDescent="0.25">
      <c r="A25" s="13" t="s">
        <v>12</v>
      </c>
      <c r="B25" s="48">
        <f>B17*B9</f>
        <v>1.1000000000000001</v>
      </c>
      <c r="C25" s="122"/>
      <c r="D25" s="49"/>
      <c r="E25" s="50"/>
      <c r="G25" s="88"/>
      <c r="H25" s="97"/>
      <c r="I25" s="97"/>
      <c r="J25" s="97"/>
      <c r="K25" s="88"/>
      <c r="L25" s="88"/>
      <c r="M25" s="88"/>
    </row>
    <row r="26" spans="1:13" ht="13.9" customHeight="1" x14ac:dyDescent="0.25">
      <c r="A26" s="13" t="s">
        <v>13</v>
      </c>
      <c r="B26" s="48">
        <f>B18*B10</f>
        <v>12.66</v>
      </c>
      <c r="C26" s="122"/>
      <c r="D26" s="49"/>
      <c r="E26" s="50"/>
      <c r="H26" s="76"/>
    </row>
    <row r="27" spans="1:13" x14ac:dyDescent="0.25">
      <c r="A27" s="69" t="s">
        <v>15</v>
      </c>
      <c r="B27" s="48">
        <f>SUM(B12*B19)</f>
        <v>1.94</v>
      </c>
      <c r="C27" s="122"/>
      <c r="E27" s="31"/>
      <c r="G27" s="77"/>
      <c r="H27" s="78"/>
      <c r="I27" s="25"/>
      <c r="J27" s="25"/>
    </row>
    <row r="28" spans="1:13" ht="15.75" thickBot="1" x14ac:dyDescent="0.3">
      <c r="A28" s="51"/>
      <c r="B28" s="52"/>
      <c r="C28" s="122"/>
      <c r="E28" s="31"/>
      <c r="G28" s="77"/>
      <c r="H28" s="33"/>
      <c r="I28" s="33"/>
      <c r="J28" s="33"/>
    </row>
    <row r="29" spans="1:13" ht="16.149999999999999" customHeight="1" x14ac:dyDescent="0.25">
      <c r="A29" s="53" t="s">
        <v>16</v>
      </c>
      <c r="B29" s="54">
        <f>SUM(B24:B28)</f>
        <v>24.52</v>
      </c>
      <c r="C29" s="55"/>
      <c r="D29" s="25"/>
      <c r="E29" s="50"/>
      <c r="F29" s="119"/>
      <c r="G29" s="105"/>
      <c r="H29" s="83"/>
      <c r="I29" s="83"/>
      <c r="J29" s="84"/>
      <c r="K29" s="85"/>
      <c r="L29" s="83"/>
    </row>
    <row r="30" spans="1:13" ht="18" customHeight="1" x14ac:dyDescent="0.25">
      <c r="A30" s="56" t="s">
        <v>17</v>
      </c>
      <c r="B30" s="71">
        <v>0.08</v>
      </c>
      <c r="C30" s="57">
        <f>SUM(B29*B30)</f>
        <v>1.96</v>
      </c>
      <c r="D30" s="123" t="s">
        <v>39</v>
      </c>
      <c r="E30" s="130">
        <f>SUM(C30-E31)</f>
        <v>1.05</v>
      </c>
      <c r="F30" s="124"/>
      <c r="G30" s="125"/>
      <c r="H30" s="117"/>
      <c r="I30" s="83"/>
      <c r="J30" s="84"/>
      <c r="K30" s="85"/>
      <c r="L30" s="83"/>
    </row>
    <row r="31" spans="1:13" ht="16.149999999999999" customHeight="1" x14ac:dyDescent="0.4">
      <c r="A31" s="59" t="s">
        <v>18</v>
      </c>
      <c r="B31" s="72">
        <f>SUM(B29+C30)</f>
        <v>26.48</v>
      </c>
      <c r="C31" s="60"/>
      <c r="D31" s="126" t="s">
        <v>41</v>
      </c>
      <c r="E31" s="128">
        <f>SUM(C30*B18)</f>
        <v>0.91</v>
      </c>
      <c r="F31" s="120"/>
      <c r="G31" s="83"/>
      <c r="H31" s="117"/>
      <c r="I31" s="83"/>
      <c r="J31" s="84"/>
      <c r="K31" s="85"/>
      <c r="L31" s="85"/>
    </row>
    <row r="32" spans="1:13" x14ac:dyDescent="0.25">
      <c r="A32" s="61" t="s">
        <v>19</v>
      </c>
      <c r="B32" s="73">
        <v>0.03</v>
      </c>
      <c r="C32" s="57">
        <f>SUM(B31*B32)</f>
        <v>0.79</v>
      </c>
      <c r="D32" s="22"/>
      <c r="E32" s="127"/>
      <c r="F32" s="121"/>
      <c r="G32" s="83"/>
      <c r="H32" s="83"/>
      <c r="I32" s="83"/>
      <c r="J32" s="85"/>
      <c r="K32" s="85"/>
      <c r="L32" s="83"/>
    </row>
    <row r="33" spans="1:12" x14ac:dyDescent="0.25">
      <c r="A33" s="7" t="s">
        <v>29</v>
      </c>
      <c r="B33" s="74">
        <f>SUM(C32+B31)</f>
        <v>27.27</v>
      </c>
      <c r="C33" s="60"/>
      <c r="E33" s="31"/>
      <c r="G33" s="83"/>
      <c r="H33" s="83"/>
      <c r="I33" s="83"/>
      <c r="J33" s="83"/>
      <c r="K33" s="83"/>
      <c r="L33" s="83"/>
    </row>
    <row r="34" spans="1:12" x14ac:dyDescent="0.25">
      <c r="A34" s="61" t="s">
        <v>25</v>
      </c>
      <c r="B34" s="75">
        <v>0.02</v>
      </c>
      <c r="C34" s="57">
        <f>SUM(B33*B34)</f>
        <v>0.55000000000000004</v>
      </c>
      <c r="D34" s="22"/>
      <c r="E34" s="31"/>
      <c r="G34" s="129"/>
      <c r="H34" s="66"/>
      <c r="I34" s="66"/>
      <c r="J34" s="66"/>
      <c r="K34" s="66"/>
      <c r="L34" s="66"/>
    </row>
    <row r="35" spans="1:12" x14ac:dyDescent="0.25">
      <c r="B35" s="14">
        <f>SUM(B33+C34)</f>
        <v>27.82</v>
      </c>
      <c r="C35" s="57"/>
      <c r="D35" s="22"/>
      <c r="E35" s="22"/>
      <c r="G35" s="66"/>
      <c r="H35" s="66"/>
      <c r="I35" s="66"/>
      <c r="J35" s="66"/>
      <c r="K35" s="66"/>
      <c r="L35" s="66"/>
    </row>
    <row r="36" spans="1:12" ht="15.75" thickBot="1" x14ac:dyDescent="0.3">
      <c r="A36" s="7" t="s">
        <v>40</v>
      </c>
      <c r="B36" s="112">
        <f>SUM(((B35-C30)*E3+(B35-C30))+E30+(E31*E3+E31))</f>
        <v>33.67</v>
      </c>
      <c r="C36" s="62" t="s">
        <v>21</v>
      </c>
      <c r="D36" s="22"/>
      <c r="E36" s="22"/>
      <c r="F36" s="55"/>
    </row>
    <row r="37" spans="1:12" ht="15.75" thickBot="1" x14ac:dyDescent="0.3">
      <c r="B37" s="57">
        <f>SUM(B36*E1)</f>
        <v>0</v>
      </c>
      <c r="C37" s="63" t="s">
        <v>22</v>
      </c>
      <c r="D37" s="62"/>
      <c r="E37" s="64"/>
    </row>
    <row r="38" spans="1:12" x14ac:dyDescent="0.25">
      <c r="B38" s="57">
        <f>SUM(B37*12)</f>
        <v>0</v>
      </c>
      <c r="C38" s="60" t="s">
        <v>23</v>
      </c>
      <c r="F38" s="122"/>
      <c r="G38" s="65"/>
      <c r="H38" s="65"/>
    </row>
    <row r="39" spans="1:12" x14ac:dyDescent="0.25">
      <c r="B39" s="14"/>
    </row>
    <row r="43" spans="1:12" x14ac:dyDescent="0.25">
      <c r="E43" s="14"/>
    </row>
    <row r="44" spans="1:12" x14ac:dyDescent="0.25">
      <c r="E44" s="14"/>
    </row>
    <row r="45" spans="1:12" x14ac:dyDescent="0.25">
      <c r="E45" s="14"/>
    </row>
  </sheetData>
  <mergeCells count="6">
    <mergeCell ref="G1:H1"/>
    <mergeCell ref="L13:M15"/>
    <mergeCell ref="D7:E7"/>
    <mergeCell ref="B15:C15"/>
    <mergeCell ref="G19:J19"/>
    <mergeCell ref="G2:H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7ACF-DE24-49EF-A815-B60049CBE605}">
  <dimension ref="A1:T29"/>
  <sheetViews>
    <sheetView zoomScaleNormal="100" workbookViewId="0">
      <pane ySplit="3" topLeftCell="A13" activePane="bottomLeft" state="frozen"/>
      <selection pane="bottomLeft" activeCell="P41" sqref="P41"/>
    </sheetView>
  </sheetViews>
  <sheetFormatPr baseColWidth="10" defaultColWidth="10" defaultRowHeight="12" x14ac:dyDescent="0.2"/>
  <cols>
    <col min="1" max="14" width="5.375" style="149" customWidth="1"/>
    <col min="15" max="16384" width="10" style="149"/>
  </cols>
  <sheetData>
    <row r="1" spans="1:20" s="140" customFormat="1" ht="15" customHeight="1" x14ac:dyDescent="0.25">
      <c r="A1" s="139" t="s">
        <v>71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160"/>
      <c r="M1" s="160"/>
    </row>
    <row r="2" spans="1:20" ht="12" customHeight="1" x14ac:dyDescent="0.2">
      <c r="A2" s="159"/>
    </row>
    <row r="3" spans="1:20" s="144" customFormat="1" ht="26.1" customHeight="1" x14ac:dyDescent="0.2">
      <c r="A3" s="141" t="s">
        <v>53</v>
      </c>
      <c r="B3" s="142" t="s">
        <v>54</v>
      </c>
      <c r="C3" s="142" t="s">
        <v>55</v>
      </c>
      <c r="D3" s="142" t="s">
        <v>56</v>
      </c>
      <c r="E3" s="142" t="s">
        <v>57</v>
      </c>
      <c r="F3" s="142" t="s">
        <v>58</v>
      </c>
      <c r="G3" s="142" t="s">
        <v>59</v>
      </c>
      <c r="H3" s="142" t="s">
        <v>60</v>
      </c>
      <c r="I3" s="142" t="s">
        <v>61</v>
      </c>
      <c r="J3" s="142" t="s">
        <v>62</v>
      </c>
      <c r="K3" s="142" t="s">
        <v>63</v>
      </c>
      <c r="L3" s="142" t="s">
        <v>64</v>
      </c>
      <c r="M3" s="142" t="s">
        <v>65</v>
      </c>
      <c r="N3" s="143" t="s">
        <v>66</v>
      </c>
    </row>
    <row r="4" spans="1:20" s="144" customFormat="1" ht="12" customHeight="1" x14ac:dyDescent="0.2">
      <c r="A4" s="145"/>
    </row>
    <row r="5" spans="1:20" s="144" customFormat="1" ht="12" customHeight="1" x14ac:dyDescent="0.2">
      <c r="A5" s="145"/>
      <c r="B5" s="207" t="s">
        <v>72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1:20" s="144" customFormat="1" ht="12" customHeight="1" x14ac:dyDescent="0.2">
      <c r="A6" s="145"/>
      <c r="B6" s="206" t="s">
        <v>67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</row>
    <row r="7" spans="1:20" s="144" customFormat="1" ht="12" customHeight="1" x14ac:dyDescent="0.2">
      <c r="A7" s="146">
        <v>2015</v>
      </c>
      <c r="B7" s="147">
        <v>92.6</v>
      </c>
      <c r="C7" s="147">
        <v>92.9</v>
      </c>
      <c r="D7" s="147">
        <v>92.9</v>
      </c>
      <c r="E7" s="147">
        <v>93.6</v>
      </c>
      <c r="F7" s="147">
        <v>93.2</v>
      </c>
      <c r="G7" s="147">
        <v>92.3</v>
      </c>
      <c r="H7" s="147">
        <v>92.1</v>
      </c>
      <c r="I7" s="147">
        <v>91.5</v>
      </c>
      <c r="J7" s="147">
        <v>91.3</v>
      </c>
      <c r="K7" s="147">
        <v>93</v>
      </c>
      <c r="L7" s="147">
        <v>92.5</v>
      </c>
      <c r="M7" s="147">
        <v>92.1</v>
      </c>
      <c r="N7" s="147">
        <v>92.5</v>
      </c>
    </row>
    <row r="8" spans="1:20" s="144" customFormat="1" ht="12" customHeight="1" x14ac:dyDescent="0.2">
      <c r="A8" s="146">
        <v>2016</v>
      </c>
      <c r="B8" s="147">
        <v>92.2</v>
      </c>
      <c r="C8" s="147">
        <v>93.3</v>
      </c>
      <c r="D8" s="147">
        <v>93.8</v>
      </c>
      <c r="E8" s="147">
        <v>94.3</v>
      </c>
      <c r="F8" s="147">
        <v>93.3</v>
      </c>
      <c r="G8" s="147">
        <v>92.8</v>
      </c>
      <c r="H8" s="147">
        <v>93</v>
      </c>
      <c r="I8" s="147">
        <v>92.8</v>
      </c>
      <c r="J8" s="147">
        <v>92.9</v>
      </c>
      <c r="K8" s="147">
        <v>92.9</v>
      </c>
      <c r="L8" s="147">
        <v>94</v>
      </c>
      <c r="M8" s="147">
        <v>94.9</v>
      </c>
      <c r="N8" s="147">
        <v>93.4</v>
      </c>
    </row>
    <row r="9" spans="1:20" s="144" customFormat="1" ht="12" customHeight="1" x14ac:dyDescent="0.2">
      <c r="A9" s="146">
        <v>2017</v>
      </c>
      <c r="B9" s="147">
        <v>95.4</v>
      </c>
      <c r="C9" s="147">
        <v>97.4</v>
      </c>
      <c r="D9" s="147">
        <v>94.9</v>
      </c>
      <c r="E9" s="147">
        <v>94.4</v>
      </c>
      <c r="F9" s="147">
        <v>94.2</v>
      </c>
      <c r="G9" s="147">
        <v>94.2</v>
      </c>
      <c r="H9" s="147">
        <v>94.5</v>
      </c>
      <c r="I9" s="147">
        <v>94.2</v>
      </c>
      <c r="J9" s="147">
        <v>94.9</v>
      </c>
      <c r="K9" s="147">
        <v>95.5</v>
      </c>
      <c r="L9" s="147">
        <v>95.7</v>
      </c>
      <c r="M9" s="147">
        <v>96.2</v>
      </c>
      <c r="N9" s="147">
        <v>95.1</v>
      </c>
    </row>
    <row r="10" spans="1:20" s="144" customFormat="1" ht="12" customHeight="1" x14ac:dyDescent="0.2">
      <c r="A10" s="146">
        <v>2018</v>
      </c>
      <c r="B10" s="147">
        <v>97.1</v>
      </c>
      <c r="C10" s="147">
        <v>96.9</v>
      </c>
      <c r="D10" s="147">
        <v>97.2</v>
      </c>
      <c r="E10" s="147">
        <v>97.5</v>
      </c>
      <c r="F10" s="147">
        <v>98</v>
      </c>
      <c r="G10" s="147">
        <v>97.2</v>
      </c>
      <c r="H10" s="147">
        <v>96.7</v>
      </c>
      <c r="I10" s="147">
        <v>96.8</v>
      </c>
      <c r="J10" s="147">
        <v>97.7</v>
      </c>
      <c r="K10" s="147">
        <v>97.3</v>
      </c>
      <c r="L10" s="147">
        <v>96.9</v>
      </c>
      <c r="M10" s="147">
        <v>96.9</v>
      </c>
      <c r="N10" s="147">
        <v>97.2</v>
      </c>
    </row>
    <row r="11" spans="1:20" s="144" customFormat="1" ht="12" customHeight="1" x14ac:dyDescent="0.2">
      <c r="A11" s="146">
        <v>2019</v>
      </c>
      <c r="B11" s="147">
        <v>97.5</v>
      </c>
      <c r="C11" s="147">
        <v>97.6</v>
      </c>
      <c r="D11" s="147">
        <v>97.8</v>
      </c>
      <c r="E11" s="147">
        <v>97.6</v>
      </c>
      <c r="F11" s="147">
        <v>98.4</v>
      </c>
      <c r="G11" s="147">
        <v>98.1</v>
      </c>
      <c r="H11" s="147">
        <v>98.2</v>
      </c>
      <c r="I11" s="147">
        <v>98.4</v>
      </c>
      <c r="J11" s="147">
        <v>98.2</v>
      </c>
      <c r="K11" s="147">
        <v>98.5</v>
      </c>
      <c r="L11" s="147">
        <v>98.4</v>
      </c>
      <c r="M11" s="147">
        <v>99.1</v>
      </c>
      <c r="N11" s="147">
        <v>98.2</v>
      </c>
    </row>
    <row r="12" spans="1:20" s="144" customFormat="1" ht="12" customHeight="1" x14ac:dyDescent="0.2">
      <c r="A12" s="146">
        <v>2020</v>
      </c>
      <c r="B12" s="147">
        <v>99.7</v>
      </c>
      <c r="C12" s="147">
        <v>100.8</v>
      </c>
      <c r="D12" s="147">
        <v>101</v>
      </c>
      <c r="E12" s="147">
        <v>101.9</v>
      </c>
      <c r="F12" s="147">
        <v>102.8</v>
      </c>
      <c r="G12" s="147">
        <v>102.4</v>
      </c>
      <c r="H12" s="147">
        <v>98.6</v>
      </c>
      <c r="I12" s="147">
        <v>98.4</v>
      </c>
      <c r="J12" s="147">
        <v>98.4</v>
      </c>
      <c r="K12" s="147">
        <v>98.8</v>
      </c>
      <c r="L12" s="147">
        <v>99.2</v>
      </c>
      <c r="M12" s="147">
        <v>98.1</v>
      </c>
      <c r="N12" s="147">
        <v>100</v>
      </c>
    </row>
    <row r="13" spans="1:20" s="144" customFormat="1" ht="12" customHeight="1" x14ac:dyDescent="0.2">
      <c r="A13" s="146">
        <v>2021</v>
      </c>
      <c r="B13" s="147">
        <v>101</v>
      </c>
      <c r="C13" s="147">
        <v>103</v>
      </c>
      <c r="D13" s="147">
        <v>103.3</v>
      </c>
      <c r="E13" s="147">
        <v>105</v>
      </c>
      <c r="F13" s="147">
        <v>104.2</v>
      </c>
      <c r="G13" s="147">
        <v>103</v>
      </c>
      <c r="H13" s="147">
        <v>103.3</v>
      </c>
      <c r="I13" s="147">
        <v>103.3</v>
      </c>
      <c r="J13" s="147">
        <v>103.9</v>
      </c>
      <c r="K13" s="147">
        <v>103.6</v>
      </c>
      <c r="L13" s="147">
        <v>104.7</v>
      </c>
      <c r="M13" s="147">
        <v>105.6</v>
      </c>
      <c r="N13" s="147">
        <v>103.7</v>
      </c>
    </row>
    <row r="14" spans="1:20" s="144" customFormat="1" ht="12" customHeight="1" x14ac:dyDescent="0.2">
      <c r="A14" s="146">
        <v>2022</v>
      </c>
      <c r="B14" s="147">
        <v>106.9</v>
      </c>
      <c r="C14" s="147">
        <v>108.3</v>
      </c>
      <c r="D14" s="147">
        <v>109.9</v>
      </c>
      <c r="E14" s="147">
        <v>113.6</v>
      </c>
      <c r="F14" s="147">
        <v>115.8</v>
      </c>
      <c r="G14" s="147">
        <v>117.3</v>
      </c>
      <c r="H14" s="147">
        <v>119.4</v>
      </c>
      <c r="I14" s="147">
        <v>120.7</v>
      </c>
      <c r="J14" s="147">
        <v>122.2</v>
      </c>
      <c r="K14" s="147">
        <v>124.4</v>
      </c>
      <c r="L14" s="147">
        <v>125.5</v>
      </c>
      <c r="M14" s="147">
        <v>127</v>
      </c>
      <c r="N14" s="147">
        <v>117.6</v>
      </c>
    </row>
    <row r="15" spans="1:20" s="144" customFormat="1" ht="12" customHeight="1" thickBot="1" x14ac:dyDescent="0.25">
      <c r="A15" s="146">
        <v>2023</v>
      </c>
      <c r="B15" s="147">
        <v>128.80000000000001</v>
      </c>
      <c r="C15" s="147">
        <v>131.30000000000001</v>
      </c>
      <c r="D15" s="147">
        <v>132.9</v>
      </c>
      <c r="E15" s="147">
        <v>132.4</v>
      </c>
      <c r="F15" s="147">
        <v>132.19999999999999</v>
      </c>
      <c r="G15" s="147">
        <v>131.5</v>
      </c>
      <c r="H15" s="147">
        <v>130.5</v>
      </c>
      <c r="I15" s="147">
        <v>130.80000000000001</v>
      </c>
      <c r="J15" s="147">
        <v>132</v>
      </c>
      <c r="K15" s="147">
        <v>132.1</v>
      </c>
      <c r="L15" s="147">
        <v>132.4</v>
      </c>
      <c r="M15" s="147">
        <v>133.4</v>
      </c>
      <c r="N15" s="147">
        <v>131.69999999999999</v>
      </c>
    </row>
    <row r="16" spans="1:20" s="144" customFormat="1" ht="12" customHeight="1" x14ac:dyDescent="0.2">
      <c r="A16" s="146">
        <v>2024</v>
      </c>
      <c r="B16" s="147">
        <v>134.80000000000001</v>
      </c>
      <c r="C16" s="147">
        <v>134.5</v>
      </c>
      <c r="D16" s="147">
        <v>133.9</v>
      </c>
      <c r="E16" s="147">
        <v>134.5</v>
      </c>
      <c r="F16" s="147">
        <v>134.69999999999999</v>
      </c>
      <c r="G16" s="147">
        <v>134.5</v>
      </c>
      <c r="H16" s="147">
        <v>134.4</v>
      </c>
      <c r="I16" s="147">
        <v>134.80000000000001</v>
      </c>
      <c r="J16" s="147">
        <v>135.4</v>
      </c>
      <c r="K16" s="147">
        <v>135.80000000000001</v>
      </c>
      <c r="L16" s="147">
        <v>136.5</v>
      </c>
      <c r="M16" s="147">
        <v>136.69999999999999</v>
      </c>
      <c r="N16" s="147">
        <v>135</v>
      </c>
      <c r="S16" s="150"/>
      <c r="T16" s="151" t="s">
        <v>70</v>
      </c>
    </row>
    <row r="17" spans="1:20" s="144" customFormat="1" ht="12" customHeight="1" x14ac:dyDescent="0.2">
      <c r="A17" s="146">
        <v>2025</v>
      </c>
      <c r="B17" s="147">
        <v>136.30000000000001</v>
      </c>
      <c r="C17" s="147">
        <v>137.19999999999999</v>
      </c>
      <c r="D17" s="147">
        <v>138.30000000000001</v>
      </c>
      <c r="E17" s="147">
        <v>138.19999999999999</v>
      </c>
      <c r="F17" s="147">
        <v>138.1</v>
      </c>
      <c r="G17" s="147">
        <v>138</v>
      </c>
      <c r="H17" s="147">
        <v>138.1</v>
      </c>
      <c r="I17" s="147">
        <v>138.19999999999999</v>
      </c>
      <c r="J17" s="147">
        <v>138.9</v>
      </c>
      <c r="K17" s="147" t="s">
        <v>68</v>
      </c>
      <c r="L17" s="147" t="s">
        <v>68</v>
      </c>
      <c r="M17" s="147" t="s">
        <v>68</v>
      </c>
      <c r="N17" s="147" t="s">
        <v>68</v>
      </c>
      <c r="S17" s="152">
        <v>9</v>
      </c>
      <c r="T17" s="153">
        <v>2.5999999999999999E-2</v>
      </c>
    </row>
    <row r="18" spans="1:20" s="144" customFormat="1" ht="12" customHeight="1" x14ac:dyDescent="0.2">
      <c r="A18" s="146"/>
      <c r="B18" s="206" t="s">
        <v>69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S18" s="154">
        <v>10</v>
      </c>
      <c r="T18" s="155">
        <v>2.8000000000000001E-2</v>
      </c>
    </row>
    <row r="19" spans="1:20" s="144" customFormat="1" ht="12" customHeight="1" x14ac:dyDescent="0.2">
      <c r="A19" s="146">
        <v>2016</v>
      </c>
      <c r="B19" s="148">
        <v>-0.4</v>
      </c>
      <c r="C19" s="148">
        <v>0.4</v>
      </c>
      <c r="D19" s="148">
        <v>1</v>
      </c>
      <c r="E19" s="148">
        <v>0.7</v>
      </c>
      <c r="F19" s="148">
        <v>0.1</v>
      </c>
      <c r="G19" s="148">
        <v>0.5</v>
      </c>
      <c r="H19" s="148">
        <v>1</v>
      </c>
      <c r="I19" s="148">
        <v>1.4</v>
      </c>
      <c r="J19" s="148">
        <v>1.8</v>
      </c>
      <c r="K19" s="148">
        <v>-0.1</v>
      </c>
      <c r="L19" s="148">
        <v>1.6</v>
      </c>
      <c r="M19" s="148">
        <v>3</v>
      </c>
      <c r="N19" s="148">
        <v>1</v>
      </c>
      <c r="S19" s="154">
        <v>11</v>
      </c>
      <c r="T19" s="155">
        <v>3.1E-2</v>
      </c>
    </row>
    <row r="20" spans="1:20" s="144" customFormat="1" ht="12" customHeight="1" x14ac:dyDescent="0.2">
      <c r="A20" s="146">
        <v>2017</v>
      </c>
      <c r="B20" s="148">
        <v>3.5</v>
      </c>
      <c r="C20" s="148">
        <v>4.4000000000000004</v>
      </c>
      <c r="D20" s="148">
        <v>1.2</v>
      </c>
      <c r="E20" s="148">
        <v>0.1</v>
      </c>
      <c r="F20" s="148">
        <v>1</v>
      </c>
      <c r="G20" s="148">
        <v>1.5</v>
      </c>
      <c r="H20" s="148">
        <v>1.6</v>
      </c>
      <c r="I20" s="148">
        <v>1.5</v>
      </c>
      <c r="J20" s="148">
        <v>2.2000000000000002</v>
      </c>
      <c r="K20" s="148">
        <v>2.8</v>
      </c>
      <c r="L20" s="148">
        <v>1.8</v>
      </c>
      <c r="M20" s="148">
        <v>1.4</v>
      </c>
      <c r="N20" s="148">
        <v>1.8</v>
      </c>
      <c r="S20" s="154">
        <v>12</v>
      </c>
      <c r="T20" s="155">
        <v>2.5000000000000001E-2</v>
      </c>
    </row>
    <row r="21" spans="1:20" s="144" customFormat="1" ht="12" customHeight="1" x14ac:dyDescent="0.2">
      <c r="A21" s="146">
        <v>2018</v>
      </c>
      <c r="B21" s="148">
        <v>1.8</v>
      </c>
      <c r="C21" s="148">
        <v>-0.5</v>
      </c>
      <c r="D21" s="148">
        <v>2.4</v>
      </c>
      <c r="E21" s="148">
        <v>3.3</v>
      </c>
      <c r="F21" s="148">
        <v>4</v>
      </c>
      <c r="G21" s="148">
        <v>3.2</v>
      </c>
      <c r="H21" s="148">
        <v>2.2999999999999998</v>
      </c>
      <c r="I21" s="148">
        <v>2.8</v>
      </c>
      <c r="J21" s="148">
        <v>3</v>
      </c>
      <c r="K21" s="148">
        <v>1.9</v>
      </c>
      <c r="L21" s="148">
        <v>1.3</v>
      </c>
      <c r="M21" s="148">
        <v>0.7</v>
      </c>
      <c r="N21" s="148">
        <v>2.2000000000000002</v>
      </c>
      <c r="S21" s="154">
        <v>1</v>
      </c>
      <c r="T21" s="155">
        <v>1.0999999999999999E-2</v>
      </c>
    </row>
    <row r="22" spans="1:20" s="144" customFormat="1" ht="12" customHeight="1" x14ac:dyDescent="0.2">
      <c r="A22" s="146">
        <v>2019</v>
      </c>
      <c r="B22" s="148">
        <v>0.4</v>
      </c>
      <c r="C22" s="148">
        <v>0.7</v>
      </c>
      <c r="D22" s="148">
        <v>0.6</v>
      </c>
      <c r="E22" s="148">
        <v>0.1</v>
      </c>
      <c r="F22" s="148">
        <v>0.4</v>
      </c>
      <c r="G22" s="148">
        <v>0.9</v>
      </c>
      <c r="H22" s="148">
        <v>1.6</v>
      </c>
      <c r="I22" s="148">
        <v>1.7</v>
      </c>
      <c r="J22" s="148">
        <v>0.5</v>
      </c>
      <c r="K22" s="148">
        <v>1.2</v>
      </c>
      <c r="L22" s="148">
        <v>1.5</v>
      </c>
      <c r="M22" s="148">
        <v>2.2999999999999998</v>
      </c>
      <c r="N22" s="148">
        <v>1</v>
      </c>
      <c r="S22" s="154">
        <v>2</v>
      </c>
      <c r="T22" s="155">
        <v>0.02</v>
      </c>
    </row>
    <row r="23" spans="1:20" s="144" customFormat="1" ht="12" customHeight="1" x14ac:dyDescent="0.2">
      <c r="A23" s="146">
        <v>2020</v>
      </c>
      <c r="B23" s="148">
        <v>2.2999999999999998</v>
      </c>
      <c r="C23" s="148">
        <v>3.3</v>
      </c>
      <c r="D23" s="148">
        <v>3.3</v>
      </c>
      <c r="E23" s="148">
        <v>4.4000000000000004</v>
      </c>
      <c r="F23" s="148">
        <v>4.5</v>
      </c>
      <c r="G23" s="148">
        <v>4.4000000000000004</v>
      </c>
      <c r="H23" s="148">
        <v>0.4</v>
      </c>
      <c r="I23" s="148">
        <v>0</v>
      </c>
      <c r="J23" s="148">
        <v>0.2</v>
      </c>
      <c r="K23" s="148">
        <v>0.3</v>
      </c>
      <c r="L23" s="148">
        <v>0.8</v>
      </c>
      <c r="M23" s="148">
        <v>-1</v>
      </c>
      <c r="N23" s="148">
        <v>1.8</v>
      </c>
      <c r="S23" s="154">
        <v>3</v>
      </c>
      <c r="T23" s="155">
        <v>3.3000000000000002E-2</v>
      </c>
    </row>
    <row r="24" spans="1:20" s="144" customFormat="1" ht="12" customHeight="1" x14ac:dyDescent="0.2">
      <c r="A24" s="146">
        <v>2021</v>
      </c>
      <c r="B24" s="147">
        <v>1.3</v>
      </c>
      <c r="C24" s="147">
        <v>2.2000000000000002</v>
      </c>
      <c r="D24" s="147">
        <v>2.2999999999999998</v>
      </c>
      <c r="E24" s="147">
        <v>3</v>
      </c>
      <c r="F24" s="147">
        <v>1.4</v>
      </c>
      <c r="G24" s="147">
        <v>0.6</v>
      </c>
      <c r="H24" s="147">
        <v>4.8</v>
      </c>
      <c r="I24" s="147">
        <v>5</v>
      </c>
      <c r="J24" s="147">
        <v>5.6</v>
      </c>
      <c r="K24" s="147">
        <v>4.9000000000000004</v>
      </c>
      <c r="L24" s="147">
        <v>5.5</v>
      </c>
      <c r="M24" s="147">
        <v>7.6</v>
      </c>
      <c r="N24" s="147">
        <v>3.7</v>
      </c>
      <c r="S24" s="154">
        <v>4</v>
      </c>
      <c r="T24" s="155">
        <v>2.8000000000000001E-2</v>
      </c>
    </row>
    <row r="25" spans="1:20" s="144" customFormat="1" ht="12" customHeight="1" x14ac:dyDescent="0.2">
      <c r="A25" s="146">
        <v>2022</v>
      </c>
      <c r="B25" s="147">
        <v>5.8</v>
      </c>
      <c r="C25" s="147">
        <v>5.0999999999999996</v>
      </c>
      <c r="D25" s="147">
        <v>6.4</v>
      </c>
      <c r="E25" s="147">
        <v>8.1999999999999993</v>
      </c>
      <c r="F25" s="147">
        <v>11.1</v>
      </c>
      <c r="G25" s="147">
        <v>13.9</v>
      </c>
      <c r="H25" s="147">
        <v>15.6</v>
      </c>
      <c r="I25" s="147">
        <v>16.8</v>
      </c>
      <c r="J25" s="147">
        <v>17.600000000000001</v>
      </c>
      <c r="K25" s="147">
        <v>20.100000000000001</v>
      </c>
      <c r="L25" s="147">
        <v>19.899999999999999</v>
      </c>
      <c r="M25" s="147">
        <v>20.3</v>
      </c>
      <c r="N25" s="147">
        <v>13.4</v>
      </c>
      <c r="O25" s="149"/>
      <c r="S25" s="154">
        <v>5</v>
      </c>
      <c r="T25" s="155">
        <v>2.5000000000000001E-2</v>
      </c>
    </row>
    <row r="26" spans="1:20" s="144" customFormat="1" ht="12" customHeight="1" x14ac:dyDescent="0.2">
      <c r="A26" s="146">
        <v>2023</v>
      </c>
      <c r="B26" s="148">
        <v>20.5</v>
      </c>
      <c r="C26" s="148">
        <v>21.2</v>
      </c>
      <c r="D26" s="148">
        <v>20.9</v>
      </c>
      <c r="E26" s="148">
        <v>16.5</v>
      </c>
      <c r="F26" s="148">
        <v>14.2</v>
      </c>
      <c r="G26" s="148">
        <v>12.1</v>
      </c>
      <c r="H26" s="148">
        <v>9.3000000000000007</v>
      </c>
      <c r="I26" s="148">
        <v>8.4</v>
      </c>
      <c r="J26" s="148">
        <v>8</v>
      </c>
      <c r="K26" s="148">
        <v>6.2</v>
      </c>
      <c r="L26" s="148">
        <v>5.5</v>
      </c>
      <c r="M26" s="148">
        <v>5</v>
      </c>
      <c r="N26" s="148">
        <v>12</v>
      </c>
      <c r="O26" s="156"/>
      <c r="S26" s="154">
        <v>6</v>
      </c>
      <c r="T26" s="155">
        <v>2.5999999999999999E-2</v>
      </c>
    </row>
    <row r="27" spans="1:20" s="144" customFormat="1" ht="12" customHeight="1" x14ac:dyDescent="0.2">
      <c r="A27" s="146">
        <v>2024</v>
      </c>
      <c r="B27" s="148">
        <v>4.7</v>
      </c>
      <c r="C27" s="148">
        <v>2.4</v>
      </c>
      <c r="D27" s="148">
        <v>0.8</v>
      </c>
      <c r="E27" s="148">
        <v>1.6</v>
      </c>
      <c r="F27" s="148">
        <v>1.9</v>
      </c>
      <c r="G27" s="148">
        <v>2.2999999999999998</v>
      </c>
      <c r="H27" s="148">
        <v>3</v>
      </c>
      <c r="I27" s="148">
        <v>3.1</v>
      </c>
      <c r="J27" s="174">
        <v>2.6</v>
      </c>
      <c r="K27" s="174">
        <v>2.8</v>
      </c>
      <c r="L27" s="174">
        <v>3.1</v>
      </c>
      <c r="M27" s="174">
        <v>2.5</v>
      </c>
      <c r="N27" s="148">
        <v>2.5</v>
      </c>
      <c r="O27" s="156"/>
      <c r="S27" s="154">
        <v>7</v>
      </c>
      <c r="T27" s="157">
        <v>2.8000000000000001E-2</v>
      </c>
    </row>
    <row r="28" spans="1:20" s="144" customFormat="1" ht="12" customHeight="1" thickBot="1" x14ac:dyDescent="0.25">
      <c r="A28" s="146">
        <v>2025</v>
      </c>
      <c r="B28" s="174">
        <v>1.1000000000000001</v>
      </c>
      <c r="C28" s="174">
        <v>2</v>
      </c>
      <c r="D28" s="174">
        <v>3.3</v>
      </c>
      <c r="E28" s="174">
        <v>2.8</v>
      </c>
      <c r="F28" s="174">
        <v>2.5</v>
      </c>
      <c r="G28" s="174">
        <v>2.6</v>
      </c>
      <c r="H28" s="174">
        <v>2.8</v>
      </c>
      <c r="I28" s="174">
        <v>2.5</v>
      </c>
      <c r="J28" s="174">
        <v>2.6</v>
      </c>
      <c r="K28" s="148" t="s">
        <v>68</v>
      </c>
      <c r="L28" s="148" t="s">
        <v>68</v>
      </c>
      <c r="M28" s="148" t="s">
        <v>68</v>
      </c>
      <c r="N28" s="148" t="s">
        <v>68</v>
      </c>
      <c r="O28" s="156"/>
      <c r="S28" s="149">
        <v>8</v>
      </c>
      <c r="T28" s="158">
        <v>2.5000000000000001E-2</v>
      </c>
    </row>
    <row r="29" spans="1:20" s="144" customFormat="1" ht="12" customHeight="1" x14ac:dyDescent="0.2">
      <c r="A29" s="161"/>
      <c r="B29" s="207" t="s">
        <v>73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S29" s="149"/>
      <c r="T29" s="212">
        <f>AVERAGE(T17:T28)</f>
        <v>2.5499999999999998E-2</v>
      </c>
    </row>
  </sheetData>
  <mergeCells count="4">
    <mergeCell ref="B5:N5"/>
    <mergeCell ref="B6:N6"/>
    <mergeCell ref="B18:N18"/>
    <mergeCell ref="B29:N29"/>
  </mergeCells>
  <conditionalFormatting sqref="A4:A6">
    <cfRule type="cellIs" dxfId="0" priority="1" stopIfTrue="1" operator="between">
      <formula>1990</formula>
      <formula>2014</formula>
    </cfRule>
  </conditionalFormatting>
  <hyperlinks>
    <hyperlink ref="A1:M1" location="Inhaltsverzeichnis!A1" display="Inhaltsverzeichnis!A1" xr:uid="{BB9250F6-775D-48A4-9A00-3B4695319762}"/>
    <hyperlink ref="A1" location="Inhaltsverzeichnis!E4" display="Inhaltsverzeichnis!E4" xr:uid="{24658526-73D6-4DA3-9B9C-94DD68C5BF68}"/>
  </hyperlinks>
  <pageMargins left="0.59055118110236227" right="0.59055118110236227" top="0.78740157480314965" bottom="0.59055118110236227" header="0.31496062992125984" footer="0.23622047244094491"/>
  <pageSetup paperSize="9" firstPageNumber="19" orientation="portrait" cellComments="asDisplayed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D614-A57D-4661-AA68-C1F205E365B9}">
  <sheetPr>
    <tabColor theme="9" tint="0.39997558519241921"/>
  </sheetPr>
  <dimension ref="A1:E46"/>
  <sheetViews>
    <sheetView zoomScale="110" zoomScaleNormal="110" workbookViewId="0">
      <selection activeCell="L32" sqref="L32:L33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2" style="7" customWidth="1"/>
    <col min="5" max="16384" width="10" style="7"/>
  </cols>
  <sheetData>
    <row r="1" spans="1:5" ht="15.75" x14ac:dyDescent="0.25">
      <c r="A1" s="1" t="s">
        <v>74</v>
      </c>
      <c r="B1" s="2"/>
      <c r="C1" s="3"/>
      <c r="D1" s="4" t="s">
        <v>0</v>
      </c>
      <c r="E1" s="5">
        <f>E2*13/3</f>
        <v>0</v>
      </c>
    </row>
    <row r="2" spans="1:5" x14ac:dyDescent="0.25">
      <c r="A2" s="8"/>
      <c r="C2" s="9"/>
      <c r="D2" s="10" t="s">
        <v>1</v>
      </c>
      <c r="E2" s="11"/>
    </row>
    <row r="3" spans="1:5" x14ac:dyDescent="0.25">
      <c r="A3" s="13"/>
      <c r="B3" s="14"/>
      <c r="C3" s="15"/>
      <c r="D3" s="10" t="s">
        <v>3</v>
      </c>
      <c r="E3" s="210">
        <f>PK_VOLL_KUPF!E3</f>
        <v>0.2185</v>
      </c>
    </row>
    <row r="4" spans="1:5" x14ac:dyDescent="0.25">
      <c r="A4" s="17"/>
      <c r="B4" s="14"/>
      <c r="C4" s="15"/>
      <c r="D4" s="10"/>
      <c r="E4" s="18"/>
    </row>
    <row r="5" spans="1:5" x14ac:dyDescent="0.25">
      <c r="A5" s="17"/>
      <c r="B5" s="14"/>
      <c r="C5" s="15"/>
      <c r="D5" s="10"/>
      <c r="E5" s="18"/>
    </row>
    <row r="6" spans="1:5" x14ac:dyDescent="0.25">
      <c r="A6" s="17" t="s">
        <v>4</v>
      </c>
      <c r="C6" s="19"/>
      <c r="D6" s="20"/>
      <c r="E6" s="18"/>
    </row>
    <row r="7" spans="1:5" x14ac:dyDescent="0.25">
      <c r="A7" s="13" t="s">
        <v>5</v>
      </c>
      <c r="B7" s="22"/>
      <c r="C7" s="23"/>
      <c r="D7" s="188"/>
      <c r="E7" s="189"/>
    </row>
    <row r="8" spans="1:5" ht="15" hidden="1" customHeight="1" x14ac:dyDescent="0.25">
      <c r="A8" s="24" t="s">
        <v>75</v>
      </c>
      <c r="B8" s="165">
        <v>0</v>
      </c>
      <c r="D8" s="166"/>
      <c r="E8" s="18"/>
    </row>
    <row r="9" spans="1:5" hidden="1" x14ac:dyDescent="0.25">
      <c r="A9" s="24" t="s">
        <v>6</v>
      </c>
      <c r="B9" s="167"/>
      <c r="C9" s="14" t="s">
        <v>76</v>
      </c>
      <c r="D9" s="26"/>
      <c r="E9" s="27"/>
    </row>
    <row r="10" spans="1:5" hidden="1" x14ac:dyDescent="0.25">
      <c r="A10" s="24" t="s">
        <v>7</v>
      </c>
      <c r="B10" s="167"/>
      <c r="C10" s="14"/>
      <c r="D10" s="26"/>
      <c r="E10" s="27"/>
    </row>
    <row r="11" spans="1:5" x14ac:dyDescent="0.25">
      <c r="A11" s="24" t="s">
        <v>8</v>
      </c>
      <c r="B11" s="182">
        <f>PK_VOLL_KUPF!B10</f>
        <v>27.42</v>
      </c>
      <c r="D11" s="26"/>
      <c r="E11" s="27"/>
    </row>
    <row r="12" spans="1:5" hidden="1" x14ac:dyDescent="0.25">
      <c r="A12" s="7" t="s">
        <v>24</v>
      </c>
      <c r="B12" s="168"/>
      <c r="C12" s="29"/>
      <c r="D12" s="30"/>
      <c r="E12" s="31"/>
    </row>
    <row r="13" spans="1:5" hidden="1" x14ac:dyDescent="0.25">
      <c r="A13" s="69" t="s">
        <v>9</v>
      </c>
      <c r="B13" s="70"/>
      <c r="C13" s="29"/>
      <c r="D13" s="30"/>
      <c r="E13" s="32"/>
    </row>
    <row r="14" spans="1:5" x14ac:dyDescent="0.25">
      <c r="A14" s="28"/>
      <c r="B14" s="67"/>
      <c r="C14" s="29"/>
      <c r="D14" s="30"/>
      <c r="E14" s="31"/>
    </row>
    <row r="15" spans="1:5" ht="15" customHeight="1" x14ac:dyDescent="0.25">
      <c r="A15" s="13"/>
      <c r="B15" s="34"/>
      <c r="C15" s="34"/>
      <c r="D15" s="35"/>
      <c r="E15" s="36"/>
    </row>
    <row r="16" spans="1:5" hidden="1" x14ac:dyDescent="0.25">
      <c r="A16" s="38" t="s">
        <v>10</v>
      </c>
      <c r="B16" s="188"/>
      <c r="C16" s="188"/>
      <c r="D16" s="25"/>
      <c r="E16" s="27"/>
    </row>
    <row r="17" spans="1:5" hidden="1" x14ac:dyDescent="0.25">
      <c r="A17" s="13" t="s">
        <v>11</v>
      </c>
      <c r="B17" s="169"/>
    </row>
    <row r="18" spans="1:5" ht="18" hidden="1" customHeight="1" x14ac:dyDescent="0.3">
      <c r="A18" s="39" t="s">
        <v>12</v>
      </c>
      <c r="B18" s="170"/>
      <c r="C18" s="40"/>
      <c r="D18" s="22"/>
      <c r="E18" s="41"/>
    </row>
    <row r="19" spans="1:5" hidden="1" x14ac:dyDescent="0.25">
      <c r="A19" s="13" t="s">
        <v>13</v>
      </c>
      <c r="B19" s="171"/>
      <c r="D19" s="25"/>
      <c r="E19" s="27"/>
    </row>
    <row r="20" spans="1:5" hidden="1" x14ac:dyDescent="0.25">
      <c r="A20" s="69" t="s">
        <v>9</v>
      </c>
      <c r="B20" s="171"/>
      <c r="E20" s="31"/>
    </row>
    <row r="21" spans="1:5" hidden="1" x14ac:dyDescent="0.25">
      <c r="A21" s="28"/>
      <c r="B21" s="43"/>
      <c r="E21" s="31"/>
    </row>
    <row r="22" spans="1:5" hidden="1" x14ac:dyDescent="0.25">
      <c r="A22" s="28"/>
      <c r="B22" s="68"/>
      <c r="E22" s="31"/>
    </row>
    <row r="23" spans="1:5" ht="15.75" hidden="1" thickBot="1" x14ac:dyDescent="0.3">
      <c r="A23" s="13"/>
      <c r="E23" s="31"/>
    </row>
    <row r="24" spans="1:5" hidden="1" x14ac:dyDescent="0.25">
      <c r="A24" s="44" t="s">
        <v>14</v>
      </c>
      <c r="B24" s="45"/>
      <c r="D24" s="46"/>
      <c r="E24" s="47"/>
    </row>
    <row r="25" spans="1:5" hidden="1" x14ac:dyDescent="0.25">
      <c r="A25" s="13" t="s">
        <v>11</v>
      </c>
      <c r="B25" s="48">
        <f>B17*B9</f>
        <v>0</v>
      </c>
      <c r="D25" s="49"/>
      <c r="E25" s="50"/>
    </row>
    <row r="26" spans="1:5" hidden="1" x14ac:dyDescent="0.25">
      <c r="A26" s="13" t="s">
        <v>12</v>
      </c>
      <c r="B26" s="48">
        <f>B18*B10</f>
        <v>0</v>
      </c>
      <c r="D26" s="49"/>
      <c r="E26" s="50"/>
    </row>
    <row r="27" spans="1:5" ht="13.9" hidden="1" customHeight="1" x14ac:dyDescent="0.25">
      <c r="A27" s="13" t="s">
        <v>13</v>
      </c>
      <c r="B27" s="48">
        <f>B19*B11</f>
        <v>0</v>
      </c>
      <c r="D27" s="49"/>
      <c r="E27" s="50"/>
    </row>
    <row r="28" spans="1:5" hidden="1" x14ac:dyDescent="0.25">
      <c r="A28" s="69" t="s">
        <v>15</v>
      </c>
      <c r="B28" s="48">
        <f>SUM(B13*B20)</f>
        <v>0</v>
      </c>
      <c r="E28" s="31"/>
    </row>
    <row r="29" spans="1:5" ht="15.75" hidden="1" thickBot="1" x14ac:dyDescent="0.3">
      <c r="A29" s="51"/>
      <c r="B29" s="52"/>
      <c r="E29" s="31"/>
    </row>
    <row r="30" spans="1:5" ht="16.149999999999999" customHeight="1" x14ac:dyDescent="0.25">
      <c r="A30" s="53" t="s">
        <v>16</v>
      </c>
      <c r="B30" s="54">
        <f>SUM(B11)</f>
        <v>27.42</v>
      </c>
      <c r="C30" s="55"/>
      <c r="D30" s="25"/>
      <c r="E30" s="50"/>
    </row>
    <row r="31" spans="1:5" ht="18" customHeight="1" x14ac:dyDescent="0.25">
      <c r="A31" s="56" t="s">
        <v>17</v>
      </c>
      <c r="B31" s="71">
        <v>0.08</v>
      </c>
      <c r="C31" s="57"/>
      <c r="D31" s="58"/>
      <c r="E31" s="50"/>
    </row>
    <row r="32" spans="1:5" ht="16.149999999999999" customHeight="1" x14ac:dyDescent="0.25">
      <c r="A32" s="59" t="s">
        <v>18</v>
      </c>
      <c r="B32" s="72">
        <f>SUM(B30*B31)+B30</f>
        <v>29.61</v>
      </c>
      <c r="C32" s="60"/>
      <c r="D32" s="25"/>
      <c r="E32" s="50"/>
    </row>
    <row r="33" spans="1:5" x14ac:dyDescent="0.25">
      <c r="A33" s="61" t="s">
        <v>19</v>
      </c>
      <c r="B33" s="73">
        <v>0.03</v>
      </c>
      <c r="C33" s="57"/>
      <c r="D33" s="22"/>
      <c r="E33" s="31"/>
    </row>
    <row r="34" spans="1:5" x14ac:dyDescent="0.25">
      <c r="A34" s="7" t="s">
        <v>29</v>
      </c>
      <c r="B34" s="74">
        <f>SUM(B32*B33)+B32</f>
        <v>30.5</v>
      </c>
      <c r="C34" s="60"/>
      <c r="E34" s="31"/>
    </row>
    <row r="35" spans="1:5" x14ac:dyDescent="0.25">
      <c r="A35" s="61" t="s">
        <v>25</v>
      </c>
      <c r="B35" s="75">
        <v>0.02</v>
      </c>
      <c r="C35" s="57"/>
      <c r="D35" s="22"/>
      <c r="E35" s="31"/>
    </row>
    <row r="36" spans="1:5" x14ac:dyDescent="0.25">
      <c r="B36" s="14">
        <f>SUM(B34*B35)+B34</f>
        <v>31.11</v>
      </c>
      <c r="C36" s="57"/>
      <c r="D36" s="22"/>
      <c r="E36" s="22"/>
    </row>
    <row r="37" spans="1:5" ht="15.75" thickBot="1" x14ac:dyDescent="0.3">
      <c r="A37" s="7" t="s">
        <v>20</v>
      </c>
      <c r="B37" s="112">
        <f>SUM(B36*E3)+B36</f>
        <v>37.909999999999997</v>
      </c>
      <c r="C37" s="62" t="s">
        <v>21</v>
      </c>
      <c r="D37" s="22"/>
      <c r="E37" s="22"/>
    </row>
    <row r="38" spans="1:5" ht="15.75" thickBot="1" x14ac:dyDescent="0.3">
      <c r="B38" s="57"/>
      <c r="C38" s="63"/>
      <c r="D38" s="62"/>
      <c r="E38" s="64"/>
    </row>
    <row r="39" spans="1:5" x14ac:dyDescent="0.25">
      <c r="B39" s="57"/>
      <c r="C39" s="60"/>
    </row>
    <row r="40" spans="1:5" x14ac:dyDescent="0.25">
      <c r="A40" s="172"/>
      <c r="B40" s="173"/>
    </row>
    <row r="44" spans="1:5" x14ac:dyDescent="0.25">
      <c r="E44" s="14"/>
    </row>
    <row r="45" spans="1:5" x14ac:dyDescent="0.25">
      <c r="E45" s="14"/>
    </row>
    <row r="46" spans="1:5" x14ac:dyDescent="0.25">
      <c r="E46" s="14"/>
    </row>
  </sheetData>
  <mergeCells count="2">
    <mergeCell ref="D7:E7"/>
    <mergeCell ref="B16:C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B117-72B4-49B7-BC93-368467394819}">
  <sheetPr>
    <tabColor theme="9" tint="0.39997558519241921"/>
  </sheetPr>
  <dimension ref="A1:E46"/>
  <sheetViews>
    <sheetView zoomScale="110" zoomScaleNormal="110" workbookViewId="0">
      <selection activeCell="G11" sqref="G11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2" style="7" customWidth="1"/>
    <col min="5" max="16384" width="10" style="7"/>
  </cols>
  <sheetData>
    <row r="1" spans="1:5" ht="15.75" x14ac:dyDescent="0.25">
      <c r="A1" s="1" t="s">
        <v>74</v>
      </c>
      <c r="B1" s="2"/>
      <c r="C1" s="3"/>
      <c r="D1" s="4" t="s">
        <v>0</v>
      </c>
      <c r="E1" s="5">
        <f>E2*13/3</f>
        <v>0</v>
      </c>
    </row>
    <row r="2" spans="1:5" x14ac:dyDescent="0.25">
      <c r="A2" s="8"/>
      <c r="C2" s="9"/>
      <c r="D2" s="10" t="s">
        <v>1</v>
      </c>
      <c r="E2" s="11"/>
    </row>
    <row r="3" spans="1:5" x14ac:dyDescent="0.25">
      <c r="A3" s="13"/>
      <c r="B3" s="14"/>
      <c r="C3" s="15"/>
      <c r="D3" s="10" t="s">
        <v>3</v>
      </c>
      <c r="E3" s="210">
        <f>PK_VOLL_KUPF!E3</f>
        <v>0.2185</v>
      </c>
    </row>
    <row r="4" spans="1:5" x14ac:dyDescent="0.25">
      <c r="A4" s="17"/>
      <c r="B4" s="14"/>
      <c r="C4" s="15"/>
      <c r="D4" s="10"/>
      <c r="E4" s="18"/>
    </row>
    <row r="5" spans="1:5" x14ac:dyDescent="0.25">
      <c r="A5" s="17"/>
      <c r="B5" s="14"/>
      <c r="C5" s="15"/>
      <c r="D5" s="10"/>
      <c r="E5" s="18"/>
    </row>
    <row r="6" spans="1:5" x14ac:dyDescent="0.25">
      <c r="A6" s="17" t="s">
        <v>4</v>
      </c>
      <c r="C6" s="19"/>
      <c r="D6" s="20"/>
      <c r="E6" s="18"/>
    </row>
    <row r="7" spans="1:5" x14ac:dyDescent="0.25">
      <c r="A7" s="13"/>
      <c r="B7" s="22"/>
      <c r="C7" s="23"/>
      <c r="D7" s="188"/>
      <c r="E7" s="189"/>
    </row>
    <row r="8" spans="1:5" ht="15" hidden="1" customHeight="1" x14ac:dyDescent="0.25">
      <c r="A8" s="24"/>
      <c r="B8" s="165">
        <v>0</v>
      </c>
      <c r="D8" s="166"/>
      <c r="E8" s="18"/>
    </row>
    <row r="9" spans="1:5" hidden="1" x14ac:dyDescent="0.25">
      <c r="A9" s="24"/>
      <c r="B9" s="167"/>
      <c r="C9" s="14" t="s">
        <v>76</v>
      </c>
      <c r="D9" s="26"/>
      <c r="E9" s="27"/>
    </row>
    <row r="10" spans="1:5" hidden="1" x14ac:dyDescent="0.25">
      <c r="B10" s="167"/>
      <c r="C10" s="14"/>
      <c r="D10" s="26"/>
      <c r="E10" s="27"/>
    </row>
    <row r="11" spans="1:5" x14ac:dyDescent="0.25">
      <c r="A11" s="24" t="s">
        <v>7</v>
      </c>
      <c r="B11" s="82">
        <f>PK_VOLL_KUPF!B9</f>
        <v>21.97</v>
      </c>
      <c r="D11" s="26"/>
      <c r="E11" s="27"/>
    </row>
    <row r="12" spans="1:5" hidden="1" x14ac:dyDescent="0.25">
      <c r="B12" s="168"/>
      <c r="C12" s="29"/>
      <c r="D12" s="30"/>
      <c r="E12" s="31"/>
    </row>
    <row r="13" spans="1:5" hidden="1" x14ac:dyDescent="0.25">
      <c r="A13" s="69"/>
      <c r="B13" s="70"/>
      <c r="C13" s="29"/>
      <c r="D13" s="30"/>
      <c r="E13" s="32"/>
    </row>
    <row r="14" spans="1:5" hidden="1" x14ac:dyDescent="0.25">
      <c r="A14" s="28"/>
      <c r="B14" s="67"/>
      <c r="C14" s="29"/>
      <c r="D14" s="30"/>
      <c r="E14" s="31"/>
    </row>
    <row r="15" spans="1:5" ht="15" hidden="1" customHeight="1" x14ac:dyDescent="0.25">
      <c r="A15" s="13"/>
      <c r="B15" s="34"/>
      <c r="C15" s="34"/>
      <c r="D15" s="35"/>
      <c r="E15" s="36"/>
    </row>
    <row r="16" spans="1:5" hidden="1" x14ac:dyDescent="0.25">
      <c r="A16" s="38" t="s">
        <v>10</v>
      </c>
      <c r="B16" s="188"/>
      <c r="C16" s="188"/>
      <c r="D16" s="25"/>
      <c r="E16" s="27"/>
    </row>
    <row r="17" spans="1:5" hidden="1" x14ac:dyDescent="0.25">
      <c r="A17" s="13" t="s">
        <v>11</v>
      </c>
      <c r="B17" s="169"/>
    </row>
    <row r="18" spans="1:5" ht="18" hidden="1" customHeight="1" x14ac:dyDescent="0.3">
      <c r="A18" s="39" t="s">
        <v>12</v>
      </c>
      <c r="B18" s="170"/>
      <c r="C18" s="40"/>
      <c r="D18" s="22"/>
      <c r="E18" s="41"/>
    </row>
    <row r="19" spans="1:5" hidden="1" x14ac:dyDescent="0.25">
      <c r="A19" s="13" t="s">
        <v>13</v>
      </c>
      <c r="B19" s="171"/>
      <c r="D19" s="25"/>
      <c r="E19" s="27"/>
    </row>
    <row r="20" spans="1:5" hidden="1" x14ac:dyDescent="0.25">
      <c r="A20" s="69" t="s">
        <v>9</v>
      </c>
      <c r="B20" s="171"/>
      <c r="E20" s="31"/>
    </row>
    <row r="21" spans="1:5" hidden="1" x14ac:dyDescent="0.25">
      <c r="A21" s="28"/>
      <c r="B21" s="43"/>
      <c r="E21" s="31"/>
    </row>
    <row r="22" spans="1:5" hidden="1" x14ac:dyDescent="0.25">
      <c r="A22" s="28"/>
      <c r="B22" s="68"/>
      <c r="E22" s="31"/>
    </row>
    <row r="23" spans="1:5" ht="15.75" hidden="1" thickBot="1" x14ac:dyDescent="0.3">
      <c r="A23" s="13"/>
      <c r="E23" s="31"/>
    </row>
    <row r="24" spans="1:5" hidden="1" x14ac:dyDescent="0.25">
      <c r="A24" s="44" t="s">
        <v>14</v>
      </c>
      <c r="B24" s="45"/>
      <c r="D24" s="46"/>
      <c r="E24" s="47"/>
    </row>
    <row r="25" spans="1:5" hidden="1" x14ac:dyDescent="0.25">
      <c r="A25" s="13" t="s">
        <v>11</v>
      </c>
      <c r="B25" s="48">
        <f>B17*B9</f>
        <v>0</v>
      </c>
      <c r="D25" s="49"/>
      <c r="E25" s="50"/>
    </row>
    <row r="26" spans="1:5" hidden="1" x14ac:dyDescent="0.25">
      <c r="A26" s="13" t="s">
        <v>12</v>
      </c>
      <c r="B26" s="48">
        <f>B18*B10</f>
        <v>0</v>
      </c>
      <c r="D26" s="49"/>
      <c r="E26" s="50"/>
    </row>
    <row r="27" spans="1:5" ht="13.9" hidden="1" customHeight="1" x14ac:dyDescent="0.25">
      <c r="A27" s="13" t="s">
        <v>13</v>
      </c>
      <c r="B27" s="48">
        <f>B19*B11</f>
        <v>0</v>
      </c>
      <c r="D27" s="49"/>
      <c r="E27" s="50"/>
    </row>
    <row r="28" spans="1:5" hidden="1" x14ac:dyDescent="0.25">
      <c r="A28" s="69" t="s">
        <v>15</v>
      </c>
      <c r="B28" s="48">
        <f>SUM(B13*B20)</f>
        <v>0</v>
      </c>
      <c r="E28" s="31"/>
    </row>
    <row r="29" spans="1:5" ht="15.75" hidden="1" thickBot="1" x14ac:dyDescent="0.3">
      <c r="A29" s="51"/>
      <c r="B29" s="52"/>
      <c r="E29" s="31"/>
    </row>
    <row r="30" spans="1:5" ht="16.149999999999999" customHeight="1" x14ac:dyDescent="0.25">
      <c r="A30" s="53" t="s">
        <v>16</v>
      </c>
      <c r="B30" s="54">
        <f>SUM(B11)</f>
        <v>21.97</v>
      </c>
      <c r="C30" s="55"/>
      <c r="D30" s="25"/>
      <c r="E30" s="50"/>
    </row>
    <row r="31" spans="1:5" ht="18" customHeight="1" x14ac:dyDescent="0.25">
      <c r="A31" s="56" t="s">
        <v>17</v>
      </c>
      <c r="B31" s="71">
        <v>0.08</v>
      </c>
      <c r="C31" s="57">
        <f>SUM(B30*B31)</f>
        <v>1.76</v>
      </c>
      <c r="D31" s="58"/>
      <c r="E31" s="130"/>
    </row>
    <row r="32" spans="1:5" ht="16.149999999999999" customHeight="1" x14ac:dyDescent="0.25">
      <c r="A32" s="59" t="s">
        <v>18</v>
      </c>
      <c r="B32" s="72">
        <f>SUM(B30+C31)</f>
        <v>23.73</v>
      </c>
      <c r="C32" s="60"/>
      <c r="D32" s="25"/>
      <c r="E32" s="50"/>
    </row>
    <row r="33" spans="1:5" x14ac:dyDescent="0.25">
      <c r="A33" s="61" t="s">
        <v>19</v>
      </c>
      <c r="B33" s="73">
        <v>0.03</v>
      </c>
      <c r="C33" s="57">
        <f>SUM(B32*B33)</f>
        <v>0.71</v>
      </c>
      <c r="D33" s="22"/>
      <c r="E33" s="31"/>
    </row>
    <row r="34" spans="1:5" x14ac:dyDescent="0.25">
      <c r="A34" s="7" t="s">
        <v>29</v>
      </c>
      <c r="B34" s="74">
        <f>SUM(C33+B32)</f>
        <v>24.44</v>
      </c>
      <c r="C34" s="60"/>
      <c r="E34" s="31"/>
    </row>
    <row r="35" spans="1:5" x14ac:dyDescent="0.25">
      <c r="A35" s="61" t="s">
        <v>25</v>
      </c>
      <c r="B35" s="75">
        <v>0.02</v>
      </c>
      <c r="C35" s="57">
        <f>SUM(B34*B35)</f>
        <v>0.49</v>
      </c>
      <c r="D35" s="22"/>
      <c r="E35" s="31"/>
    </row>
    <row r="36" spans="1:5" x14ac:dyDescent="0.25">
      <c r="B36" s="14">
        <f>SUM(B34+C35)</f>
        <v>24.93</v>
      </c>
      <c r="C36" s="57"/>
      <c r="D36" s="22"/>
      <c r="E36" s="22"/>
    </row>
    <row r="37" spans="1:5" ht="15.75" thickBot="1" x14ac:dyDescent="0.3">
      <c r="A37" s="7" t="s">
        <v>20</v>
      </c>
      <c r="B37" s="112">
        <f>SUM((B36-C31)*E3+(B36-C31))+C31</f>
        <v>29.99</v>
      </c>
      <c r="C37" s="62" t="s">
        <v>21</v>
      </c>
      <c r="D37" s="22"/>
      <c r="E37" s="22"/>
    </row>
    <row r="38" spans="1:5" ht="15.75" thickBot="1" x14ac:dyDescent="0.3">
      <c r="B38" s="57"/>
      <c r="C38" s="63"/>
      <c r="D38" s="62"/>
      <c r="E38" s="64"/>
    </row>
    <row r="39" spans="1:5" x14ac:dyDescent="0.25">
      <c r="B39" s="57"/>
      <c r="C39" s="60"/>
    </row>
    <row r="40" spans="1:5" x14ac:dyDescent="0.25">
      <c r="A40" s="172"/>
      <c r="B40" s="173"/>
    </row>
    <row r="44" spans="1:5" x14ac:dyDescent="0.25">
      <c r="E44" s="14"/>
    </row>
    <row r="45" spans="1:5" x14ac:dyDescent="0.25">
      <c r="E45" s="14"/>
    </row>
    <row r="46" spans="1:5" x14ac:dyDescent="0.25">
      <c r="E46" s="14"/>
    </row>
  </sheetData>
  <mergeCells count="2">
    <mergeCell ref="D7:E7"/>
    <mergeCell ref="B16:C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7520-242B-4309-BB17-FAC923AA5545}">
  <sheetPr>
    <tabColor theme="9" tint="0.39997558519241921"/>
  </sheetPr>
  <dimension ref="A1:E46"/>
  <sheetViews>
    <sheetView zoomScale="110" zoomScaleNormal="110" workbookViewId="0">
      <selection activeCell="G34" sqref="G34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2" style="7" customWidth="1"/>
    <col min="5" max="16384" width="10" style="7"/>
  </cols>
  <sheetData>
    <row r="1" spans="1:5" ht="15.75" x14ac:dyDescent="0.25">
      <c r="A1" s="1" t="s">
        <v>74</v>
      </c>
      <c r="B1" s="2"/>
      <c r="C1" s="3"/>
      <c r="D1" s="4" t="s">
        <v>0</v>
      </c>
      <c r="E1" s="5">
        <f>E2*13/3</f>
        <v>173.33</v>
      </c>
    </row>
    <row r="2" spans="1:5" x14ac:dyDescent="0.25">
      <c r="A2" s="8"/>
      <c r="C2" s="9"/>
      <c r="D2" s="10" t="s">
        <v>1</v>
      </c>
      <c r="E2" s="11">
        <v>40</v>
      </c>
    </row>
    <row r="3" spans="1:5" x14ac:dyDescent="0.25">
      <c r="A3" s="13"/>
      <c r="B3" s="14"/>
      <c r="C3" s="15"/>
      <c r="D3" s="10" t="s">
        <v>3</v>
      </c>
      <c r="E3" s="16">
        <f>PK_VOLL_KUPF!E3</f>
        <v>0.2185</v>
      </c>
    </row>
    <row r="4" spans="1:5" x14ac:dyDescent="0.25">
      <c r="A4" s="17"/>
      <c r="B4" s="14"/>
      <c r="C4" s="15"/>
      <c r="D4" s="10"/>
      <c r="E4" s="18"/>
    </row>
    <row r="5" spans="1:5" x14ac:dyDescent="0.25">
      <c r="A5" s="17"/>
      <c r="B5" s="14"/>
      <c r="C5" s="15"/>
      <c r="D5" s="10"/>
      <c r="E5" s="18"/>
    </row>
    <row r="6" spans="1:5" x14ac:dyDescent="0.25">
      <c r="A6" s="17" t="s">
        <v>4</v>
      </c>
      <c r="C6" s="19"/>
      <c r="D6" s="20"/>
      <c r="E6" s="18"/>
    </row>
    <row r="7" spans="1:5" x14ac:dyDescent="0.25">
      <c r="A7" s="13"/>
      <c r="B7" s="22"/>
      <c r="C7" s="23"/>
      <c r="D7" s="188"/>
      <c r="E7" s="189"/>
    </row>
    <row r="8" spans="1:5" ht="15" hidden="1" customHeight="1" x14ac:dyDescent="0.25">
      <c r="A8" s="24"/>
      <c r="B8" s="165">
        <v>0</v>
      </c>
      <c r="D8" s="166"/>
      <c r="E8" s="18"/>
    </row>
    <row r="9" spans="1:5" x14ac:dyDescent="0.25">
      <c r="A9" s="24" t="s">
        <v>6</v>
      </c>
      <c r="B9" s="82">
        <f>PK_VOLL_KUPF!B8</f>
        <v>20.51</v>
      </c>
      <c r="C9" s="14"/>
      <c r="D9" s="26"/>
      <c r="E9" s="27"/>
    </row>
    <row r="10" spans="1:5" hidden="1" x14ac:dyDescent="0.25">
      <c r="A10" s="24"/>
      <c r="B10" s="167"/>
      <c r="C10" s="14"/>
      <c r="D10" s="26"/>
      <c r="E10" s="27"/>
    </row>
    <row r="11" spans="1:5" hidden="1" x14ac:dyDescent="0.25">
      <c r="A11" s="24"/>
      <c r="B11" s="167"/>
      <c r="D11" s="26"/>
      <c r="E11" s="27"/>
    </row>
    <row r="12" spans="1:5" hidden="1" x14ac:dyDescent="0.25">
      <c r="B12" s="168">
        <v>0</v>
      </c>
      <c r="C12" s="29"/>
      <c r="D12" s="30"/>
      <c r="E12" s="31"/>
    </row>
    <row r="13" spans="1:5" hidden="1" x14ac:dyDescent="0.25">
      <c r="A13" s="69"/>
      <c r="B13" s="70"/>
      <c r="C13" s="29"/>
      <c r="D13" s="30"/>
      <c r="E13" s="32"/>
    </row>
    <row r="14" spans="1:5" hidden="1" x14ac:dyDescent="0.25">
      <c r="A14" s="28"/>
      <c r="B14" s="67"/>
      <c r="C14" s="29"/>
      <c r="D14" s="30"/>
      <c r="E14" s="31"/>
    </row>
    <row r="15" spans="1:5" ht="15" hidden="1" customHeight="1" x14ac:dyDescent="0.25">
      <c r="A15" s="13"/>
      <c r="B15" s="34"/>
      <c r="C15" s="34"/>
      <c r="D15" s="35"/>
      <c r="E15" s="36"/>
    </row>
    <row r="16" spans="1:5" hidden="1" x14ac:dyDescent="0.25">
      <c r="A16" s="38" t="s">
        <v>10</v>
      </c>
      <c r="B16" s="188"/>
      <c r="C16" s="188"/>
      <c r="D16" s="25"/>
      <c r="E16" s="27"/>
    </row>
    <row r="17" spans="1:5" hidden="1" x14ac:dyDescent="0.25">
      <c r="A17" s="13" t="s">
        <v>11</v>
      </c>
      <c r="B17" s="169"/>
    </row>
    <row r="18" spans="1:5" ht="18" hidden="1" customHeight="1" x14ac:dyDescent="0.3">
      <c r="A18" s="39" t="s">
        <v>12</v>
      </c>
      <c r="B18" s="170"/>
      <c r="C18" s="40"/>
      <c r="D18" s="22"/>
      <c r="E18" s="41"/>
    </row>
    <row r="19" spans="1:5" hidden="1" x14ac:dyDescent="0.25">
      <c r="A19" s="13" t="s">
        <v>13</v>
      </c>
      <c r="B19" s="171"/>
      <c r="D19" s="25"/>
      <c r="E19" s="27"/>
    </row>
    <row r="20" spans="1:5" hidden="1" x14ac:dyDescent="0.25">
      <c r="A20" s="69" t="s">
        <v>9</v>
      </c>
      <c r="B20" s="171"/>
      <c r="E20" s="31"/>
    </row>
    <row r="21" spans="1:5" hidden="1" x14ac:dyDescent="0.25">
      <c r="A21" s="28"/>
      <c r="B21" s="43"/>
      <c r="E21" s="31"/>
    </row>
    <row r="22" spans="1:5" hidden="1" x14ac:dyDescent="0.25">
      <c r="A22" s="28"/>
      <c r="B22" s="68"/>
      <c r="E22" s="31"/>
    </row>
    <row r="23" spans="1:5" ht="15.75" hidden="1" thickBot="1" x14ac:dyDescent="0.3">
      <c r="A23" s="13"/>
      <c r="E23" s="31"/>
    </row>
    <row r="24" spans="1:5" hidden="1" x14ac:dyDescent="0.25">
      <c r="A24" s="44" t="s">
        <v>14</v>
      </c>
      <c r="B24" s="45"/>
      <c r="D24" s="46"/>
      <c r="E24" s="47"/>
    </row>
    <row r="25" spans="1:5" hidden="1" x14ac:dyDescent="0.25">
      <c r="A25" s="13" t="s">
        <v>11</v>
      </c>
      <c r="B25" s="48">
        <f>B17*B9</f>
        <v>0</v>
      </c>
      <c r="D25" s="49"/>
      <c r="E25" s="50"/>
    </row>
    <row r="26" spans="1:5" hidden="1" x14ac:dyDescent="0.25">
      <c r="A26" s="13" t="s">
        <v>12</v>
      </c>
      <c r="B26" s="48">
        <f>B18*B10</f>
        <v>0</v>
      </c>
      <c r="D26" s="49"/>
      <c r="E26" s="50"/>
    </row>
    <row r="27" spans="1:5" ht="13.9" hidden="1" customHeight="1" x14ac:dyDescent="0.25">
      <c r="A27" s="13" t="s">
        <v>13</v>
      </c>
      <c r="B27" s="48">
        <f>B19*B11</f>
        <v>0</v>
      </c>
      <c r="D27" s="49"/>
      <c r="E27" s="50"/>
    </row>
    <row r="28" spans="1:5" hidden="1" x14ac:dyDescent="0.25">
      <c r="A28" s="69" t="s">
        <v>15</v>
      </c>
      <c r="B28" s="48">
        <f>SUM(B13*B20)</f>
        <v>0</v>
      </c>
      <c r="E28" s="31"/>
    </row>
    <row r="29" spans="1:5" ht="15.75" hidden="1" thickBot="1" x14ac:dyDescent="0.3">
      <c r="A29" s="51"/>
      <c r="B29" s="52"/>
      <c r="E29" s="31"/>
    </row>
    <row r="30" spans="1:5" ht="16.149999999999999" customHeight="1" x14ac:dyDescent="0.25">
      <c r="A30" s="53" t="s">
        <v>16</v>
      </c>
      <c r="B30" s="54">
        <f>SUM(B9)</f>
        <v>20.51</v>
      </c>
      <c r="C30" s="55"/>
      <c r="D30" s="25"/>
      <c r="E30" s="50"/>
    </row>
    <row r="31" spans="1:5" ht="18" customHeight="1" x14ac:dyDescent="0.25">
      <c r="A31" s="56" t="s">
        <v>17</v>
      </c>
      <c r="B31" s="71">
        <v>0.08</v>
      </c>
      <c r="C31" s="57">
        <f>SUM(B30*B31)</f>
        <v>1.64</v>
      </c>
      <c r="D31" s="58"/>
      <c r="E31" s="50"/>
    </row>
    <row r="32" spans="1:5" ht="16.149999999999999" customHeight="1" x14ac:dyDescent="0.25">
      <c r="A32" s="59" t="s">
        <v>18</v>
      </c>
      <c r="B32" s="72">
        <f>SUM(B30+C31)</f>
        <v>22.15</v>
      </c>
      <c r="C32" s="60"/>
      <c r="D32" s="25"/>
      <c r="E32" s="50"/>
    </row>
    <row r="33" spans="1:5" x14ac:dyDescent="0.25">
      <c r="A33" s="61" t="s">
        <v>19</v>
      </c>
      <c r="B33" s="73">
        <v>0.03</v>
      </c>
      <c r="C33" s="57">
        <f>SUM(B32*B33)</f>
        <v>0.66</v>
      </c>
      <c r="D33" s="22"/>
      <c r="E33" s="31"/>
    </row>
    <row r="34" spans="1:5" x14ac:dyDescent="0.25">
      <c r="A34" s="7" t="s">
        <v>29</v>
      </c>
      <c r="B34" s="74">
        <f>SUM(C33+B32)</f>
        <v>22.81</v>
      </c>
      <c r="C34" s="60"/>
      <c r="E34" s="31"/>
    </row>
    <row r="35" spans="1:5" x14ac:dyDescent="0.25">
      <c r="A35" s="61" t="s">
        <v>25</v>
      </c>
      <c r="B35" s="75">
        <v>0.02</v>
      </c>
      <c r="C35" s="57">
        <f>SUM(B34*B35)</f>
        <v>0.46</v>
      </c>
      <c r="D35" s="22"/>
      <c r="E35" s="31"/>
    </row>
    <row r="36" spans="1:5" x14ac:dyDescent="0.25">
      <c r="B36" s="14">
        <f>SUM(B34+C35)</f>
        <v>23.27</v>
      </c>
      <c r="C36" s="57"/>
      <c r="D36" s="22"/>
      <c r="E36" s="22"/>
    </row>
    <row r="37" spans="1:5" ht="15.75" thickBot="1" x14ac:dyDescent="0.3">
      <c r="A37" s="7" t="s">
        <v>20</v>
      </c>
      <c r="B37" s="112">
        <f>SUM((B36-C31)*E3+(B36-C31))+C31</f>
        <v>28</v>
      </c>
      <c r="C37" s="62" t="s">
        <v>21</v>
      </c>
      <c r="D37" s="22"/>
      <c r="E37" s="22"/>
    </row>
    <row r="38" spans="1:5" ht="15.75" thickBot="1" x14ac:dyDescent="0.3">
      <c r="B38" s="57"/>
      <c r="C38" s="63"/>
      <c r="D38" s="62"/>
      <c r="E38" s="64"/>
    </row>
    <row r="39" spans="1:5" x14ac:dyDescent="0.25">
      <c r="B39" s="57"/>
      <c r="C39" s="60"/>
    </row>
    <row r="40" spans="1:5" x14ac:dyDescent="0.25">
      <c r="A40" s="172"/>
      <c r="B40" s="173"/>
    </row>
    <row r="44" spans="1:5" x14ac:dyDescent="0.25">
      <c r="E44" s="14"/>
    </row>
    <row r="45" spans="1:5" x14ac:dyDescent="0.25">
      <c r="E45" s="14"/>
    </row>
    <row r="46" spans="1:5" x14ac:dyDescent="0.25">
      <c r="E46" s="14"/>
    </row>
  </sheetData>
  <mergeCells count="2">
    <mergeCell ref="D7:E7"/>
    <mergeCell ref="B16:C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3361-ED46-4C5C-9D60-FF1B60A8222D}">
  <sheetPr>
    <tabColor theme="9" tint="0.79998168889431442"/>
  </sheetPr>
  <dimension ref="A1:N26"/>
  <sheetViews>
    <sheetView zoomScaleNormal="100" workbookViewId="0">
      <selection activeCell="F11" sqref="F11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2" style="7" customWidth="1"/>
    <col min="5" max="5" width="10" style="7"/>
    <col min="6" max="6" width="20.875" style="7" customWidth="1"/>
    <col min="7" max="7" width="10" style="7"/>
    <col min="8" max="8" width="11.75" style="7" customWidth="1"/>
    <col min="9" max="11" width="10" style="7"/>
    <col min="12" max="12" width="12.75" style="7" customWidth="1"/>
    <col min="13" max="13" width="12.25" style="7" customWidth="1"/>
    <col min="14" max="14" width="13.75" style="7" customWidth="1"/>
    <col min="15" max="16384" width="10" style="7"/>
  </cols>
  <sheetData>
    <row r="1" spans="1:14" ht="15.75" x14ac:dyDescent="0.25">
      <c r="A1" s="1" t="s">
        <v>37</v>
      </c>
      <c r="B1" s="2"/>
      <c r="C1" s="3"/>
      <c r="D1" s="4" t="s">
        <v>0</v>
      </c>
      <c r="E1" s="5">
        <f>E2*13/3</f>
        <v>0</v>
      </c>
      <c r="F1" s="6"/>
    </row>
    <row r="2" spans="1:14" x14ac:dyDescent="0.25">
      <c r="A2" s="8"/>
      <c r="C2" s="9"/>
      <c r="D2" s="10" t="s">
        <v>1</v>
      </c>
      <c r="E2" s="11"/>
      <c r="F2" s="12" t="s">
        <v>2</v>
      </c>
    </row>
    <row r="3" spans="1:14" x14ac:dyDescent="0.25">
      <c r="A3" s="13"/>
      <c r="B3" s="14"/>
      <c r="C3" s="15"/>
      <c r="D3" s="10" t="s">
        <v>3</v>
      </c>
      <c r="E3" s="16">
        <f>SUM(PK_VOLL_KUPF!E3)</f>
        <v>0.2185</v>
      </c>
      <c r="F3" s="14"/>
    </row>
    <row r="4" spans="1:14" x14ac:dyDescent="0.25">
      <c r="A4" s="17"/>
      <c r="B4" s="14"/>
      <c r="C4" s="15"/>
      <c r="D4" s="10"/>
      <c r="E4" s="18"/>
      <c r="F4" s="14"/>
    </row>
    <row r="5" spans="1:14" x14ac:dyDescent="0.25">
      <c r="A5" s="17"/>
      <c r="B5" s="14"/>
      <c r="C5" s="15"/>
      <c r="D5" s="10"/>
      <c r="E5" s="18"/>
      <c r="F5" s="14"/>
    </row>
    <row r="6" spans="1:14" x14ac:dyDescent="0.25">
      <c r="A6" s="17" t="s">
        <v>34</v>
      </c>
      <c r="C6" s="19"/>
      <c r="D6" s="20"/>
      <c r="E6" s="18"/>
      <c r="F6" s="21"/>
    </row>
    <row r="7" spans="1:14" x14ac:dyDescent="0.25">
      <c r="A7" s="13" t="s">
        <v>5</v>
      </c>
      <c r="B7" s="22"/>
      <c r="C7" s="23"/>
      <c r="D7" s="188"/>
      <c r="E7" s="189"/>
      <c r="G7" s="188"/>
      <c r="H7" s="188"/>
    </row>
    <row r="8" spans="1:14" x14ac:dyDescent="0.25">
      <c r="A8" s="24" t="s">
        <v>6</v>
      </c>
      <c r="B8" s="79">
        <f>SUM(PK_VOLL_KUPF!B8)</f>
        <v>20.51</v>
      </c>
      <c r="C8" s="14"/>
      <c r="D8" s="26"/>
      <c r="E8" s="27"/>
      <c r="F8" s="25"/>
      <c r="G8" s="37"/>
      <c r="I8" s="14"/>
      <c r="N8" s="14"/>
    </row>
    <row r="9" spans="1:14" x14ac:dyDescent="0.25">
      <c r="A9" s="13"/>
      <c r="B9" s="80"/>
      <c r="C9" s="34"/>
      <c r="D9" s="35"/>
      <c r="E9" s="36"/>
      <c r="F9" s="25"/>
      <c r="G9" s="37"/>
    </row>
    <row r="10" spans="1:14" ht="16.149999999999999" customHeight="1" x14ac:dyDescent="0.25">
      <c r="A10" s="53" t="s">
        <v>16</v>
      </c>
      <c r="B10" s="72">
        <f>SUM(B8)</f>
        <v>20.51</v>
      </c>
      <c r="C10" s="55"/>
      <c r="D10" s="25"/>
      <c r="E10" s="50"/>
      <c r="F10" s="25"/>
    </row>
    <row r="11" spans="1:14" ht="18" customHeight="1" x14ac:dyDescent="0.25">
      <c r="A11" s="56" t="s">
        <v>17</v>
      </c>
      <c r="B11" s="106">
        <v>0.04</v>
      </c>
      <c r="C11" s="57">
        <f>SUM(B10*B11)</f>
        <v>0.82</v>
      </c>
      <c r="D11" s="58"/>
      <c r="E11" s="50"/>
      <c r="F11" s="14"/>
      <c r="G11" s="14"/>
      <c r="H11" s="14"/>
      <c r="I11" s="14"/>
    </row>
    <row r="12" spans="1:14" ht="16.149999999999999" customHeight="1" x14ac:dyDescent="0.25">
      <c r="A12" s="59" t="s">
        <v>18</v>
      </c>
      <c r="B12" s="72">
        <f>SUM(B10+C11)</f>
        <v>21.33</v>
      </c>
      <c r="C12" s="60"/>
      <c r="D12" s="25"/>
      <c r="E12" s="50"/>
      <c r="F12" s="25"/>
    </row>
    <row r="13" spans="1:14" x14ac:dyDescent="0.25">
      <c r="A13" s="61" t="s">
        <v>19</v>
      </c>
      <c r="B13" s="73">
        <f>SUM(PK_VOLL_KUPF!B32)</f>
        <v>0.03</v>
      </c>
      <c r="C13" s="57">
        <f>SUM(B12*B13)</f>
        <v>0.64</v>
      </c>
      <c r="D13" s="22"/>
      <c r="E13" s="31"/>
    </row>
    <row r="14" spans="1:14" x14ac:dyDescent="0.25">
      <c r="A14" s="7" t="s">
        <v>29</v>
      </c>
      <c r="B14" s="74">
        <f>SUM(C13+B12)</f>
        <v>21.97</v>
      </c>
      <c r="C14" s="60"/>
      <c r="E14" s="31"/>
    </row>
    <row r="15" spans="1:14" x14ac:dyDescent="0.25">
      <c r="A15" s="61" t="s">
        <v>25</v>
      </c>
      <c r="B15" s="75">
        <f>SUM(PK_VOLL_KUPF!B34)</f>
        <v>0.02</v>
      </c>
      <c r="C15" s="57">
        <f>SUM(B14*B15)</f>
        <v>0.44</v>
      </c>
      <c r="D15" s="22"/>
      <c r="E15" s="31"/>
    </row>
    <row r="16" spans="1:14" x14ac:dyDescent="0.25">
      <c r="B16" s="14">
        <f>SUM(B14+C15)</f>
        <v>22.41</v>
      </c>
      <c r="C16" s="60"/>
      <c r="E16" s="31"/>
    </row>
    <row r="17" spans="1:10" ht="15.75" thickBot="1" x14ac:dyDescent="0.3">
      <c r="A17" s="7" t="s">
        <v>20</v>
      </c>
      <c r="B17" s="112">
        <f>SUM((B16-C11)*E3+(B16-C11))+C11</f>
        <v>27.13</v>
      </c>
      <c r="C17" s="62" t="s">
        <v>21</v>
      </c>
      <c r="D17" s="62"/>
      <c r="E17" s="64"/>
      <c r="F17" s="55"/>
    </row>
    <row r="18" spans="1:10" ht="15.75" thickBot="1" x14ac:dyDescent="0.3">
      <c r="B18" s="57">
        <f>SUM(B17*E1)</f>
        <v>0</v>
      </c>
      <c r="C18" s="63" t="s">
        <v>22</v>
      </c>
      <c r="D18" s="62"/>
      <c r="E18" s="64"/>
    </row>
    <row r="19" spans="1:10" x14ac:dyDescent="0.25">
      <c r="B19" s="57">
        <f>SUM(B18*12)</f>
        <v>0</v>
      </c>
      <c r="C19" s="60" t="s">
        <v>23</v>
      </c>
      <c r="H19" s="65"/>
      <c r="I19" s="65"/>
      <c r="J19" s="65"/>
    </row>
    <row r="24" spans="1:10" x14ac:dyDescent="0.25">
      <c r="E24" s="14"/>
    </row>
    <row r="25" spans="1:10" x14ac:dyDescent="0.25">
      <c r="E25" s="14"/>
    </row>
    <row r="26" spans="1:10" x14ac:dyDescent="0.25">
      <c r="E26" s="14"/>
    </row>
  </sheetData>
  <mergeCells count="2">
    <mergeCell ref="D7:E7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EA5A-CB4F-4DF2-A604-E9B843FBFB60}">
  <sheetPr>
    <tabColor theme="5" tint="-0.249977111117893"/>
  </sheetPr>
  <dimension ref="A1:N39"/>
  <sheetViews>
    <sheetView topLeftCell="A9" zoomScaleNormal="100" workbookViewId="0">
      <selection activeCell="E2" sqref="E2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2" style="7" customWidth="1"/>
    <col min="5" max="5" width="10" style="7"/>
    <col min="6" max="6" width="20.875" style="7" customWidth="1"/>
    <col min="7" max="7" width="10" style="7"/>
    <col min="8" max="8" width="11.75" style="7" customWidth="1"/>
    <col min="9" max="11" width="10" style="7"/>
    <col min="12" max="12" width="12.75" style="7" customWidth="1"/>
    <col min="13" max="13" width="12.25" style="7" customWidth="1"/>
    <col min="14" max="14" width="13.75" style="7" customWidth="1"/>
    <col min="15" max="16384" width="10" style="7"/>
  </cols>
  <sheetData>
    <row r="1" spans="1:14" ht="15.75" x14ac:dyDescent="0.25">
      <c r="A1" s="1" t="s">
        <v>36</v>
      </c>
      <c r="B1" s="2"/>
      <c r="C1" s="3"/>
      <c r="D1" s="4" t="s">
        <v>0</v>
      </c>
      <c r="E1" s="5">
        <f>E2*13/3</f>
        <v>0</v>
      </c>
      <c r="F1" s="6"/>
    </row>
    <row r="2" spans="1:14" x14ac:dyDescent="0.25">
      <c r="A2" s="8"/>
      <c r="C2" s="9"/>
      <c r="D2" s="10" t="s">
        <v>1</v>
      </c>
      <c r="E2" s="11"/>
      <c r="F2" s="12" t="s">
        <v>2</v>
      </c>
    </row>
    <row r="3" spans="1:14" x14ac:dyDescent="0.25">
      <c r="A3" s="13"/>
      <c r="B3" s="14"/>
      <c r="C3" s="15"/>
      <c r="D3" s="10" t="s">
        <v>3</v>
      </c>
      <c r="E3" s="16">
        <f>SUM(PK_VOLL_KUPF!E3)</f>
        <v>0.2185</v>
      </c>
      <c r="F3" s="14"/>
    </row>
    <row r="4" spans="1:14" x14ac:dyDescent="0.25">
      <c r="A4" s="17"/>
      <c r="B4" s="14"/>
      <c r="C4" s="15"/>
      <c r="D4" s="10"/>
      <c r="E4" s="18"/>
      <c r="F4" s="14"/>
    </row>
    <row r="5" spans="1:14" x14ac:dyDescent="0.25">
      <c r="A5" s="17"/>
      <c r="B5" s="14"/>
      <c r="C5" s="15"/>
      <c r="D5" s="10"/>
      <c r="E5" s="18"/>
      <c r="F5" s="14"/>
    </row>
    <row r="6" spans="1:14" x14ac:dyDescent="0.25">
      <c r="A6" s="17" t="s">
        <v>4</v>
      </c>
      <c r="C6" s="19"/>
      <c r="D6" s="20"/>
      <c r="E6" s="18"/>
      <c r="F6" s="21"/>
    </row>
    <row r="7" spans="1:14" x14ac:dyDescent="0.25">
      <c r="A7" s="13" t="s">
        <v>5</v>
      </c>
      <c r="B7" s="22"/>
      <c r="C7" s="23"/>
      <c r="D7" s="188"/>
      <c r="E7" s="189"/>
      <c r="G7" s="188"/>
      <c r="H7" s="188"/>
    </row>
    <row r="8" spans="1:14" x14ac:dyDescent="0.25">
      <c r="A8" s="24" t="s">
        <v>6</v>
      </c>
      <c r="B8" s="82">
        <f>SUM(PK_VOLL_KUPF!B8)</f>
        <v>20.51</v>
      </c>
      <c r="C8" s="14"/>
      <c r="D8" s="26"/>
      <c r="E8" s="27"/>
      <c r="F8" s="25"/>
      <c r="G8" s="37"/>
      <c r="I8" s="14"/>
      <c r="N8" s="14"/>
    </row>
    <row r="9" spans="1:14" x14ac:dyDescent="0.25">
      <c r="A9" s="24" t="s">
        <v>7</v>
      </c>
      <c r="B9" s="82">
        <f>SUM(PK_VOLL_KUPF!B9)</f>
        <v>21.97</v>
      </c>
      <c r="C9" s="14"/>
      <c r="D9" s="26"/>
      <c r="E9" s="27"/>
      <c r="F9" s="25"/>
      <c r="G9" s="37"/>
    </row>
    <row r="10" spans="1:14" x14ac:dyDescent="0.25">
      <c r="A10" s="24" t="s">
        <v>8</v>
      </c>
      <c r="B10" s="82">
        <f>SUM(PK_VOLL_KUPF!B10)</f>
        <v>27.42</v>
      </c>
      <c r="C10" s="14"/>
      <c r="D10" s="26"/>
      <c r="E10" s="27"/>
      <c r="F10" s="25"/>
      <c r="G10" s="37"/>
    </row>
    <row r="11" spans="1:14" x14ac:dyDescent="0.25">
      <c r="A11" s="69" t="s">
        <v>26</v>
      </c>
      <c r="B11" s="86">
        <f>SUM(PK_VOLL_KUPF!B12)</f>
        <v>33.25</v>
      </c>
      <c r="E11" s="31"/>
      <c r="I11" s="193"/>
      <c r="J11" s="193"/>
      <c r="K11" s="193"/>
      <c r="L11" s="193"/>
    </row>
    <row r="12" spans="1:14" x14ac:dyDescent="0.25">
      <c r="A12" s="13"/>
      <c r="B12" s="34"/>
      <c r="C12" s="34"/>
      <c r="D12" s="35"/>
      <c r="E12" s="36"/>
      <c r="F12" s="25"/>
      <c r="G12" s="37"/>
    </row>
    <row r="13" spans="1:14" x14ac:dyDescent="0.25">
      <c r="A13" s="38" t="s">
        <v>10</v>
      </c>
      <c r="B13" s="188"/>
      <c r="C13" s="188"/>
      <c r="D13" s="25"/>
      <c r="E13" s="27"/>
      <c r="F13" s="25"/>
    </row>
    <row r="14" spans="1:14" x14ac:dyDescent="0.25">
      <c r="A14" s="13" t="s">
        <v>11</v>
      </c>
      <c r="B14" s="113">
        <f>SUM(PK_VOLL_KUPF!B16)</f>
        <v>0.43</v>
      </c>
      <c r="F14" s="25"/>
      <c r="J14" s="27"/>
    </row>
    <row r="15" spans="1:14" ht="18" customHeight="1" x14ac:dyDescent="0.3">
      <c r="A15" s="39" t="s">
        <v>12</v>
      </c>
      <c r="B15" s="114">
        <f>SUM(PK_VOLL_KUPF!B17)</f>
        <v>0.05</v>
      </c>
      <c r="C15" s="40"/>
      <c r="D15" s="22"/>
      <c r="E15" s="41"/>
      <c r="F15" s="42"/>
      <c r="G15" s="22"/>
    </row>
    <row r="16" spans="1:14" x14ac:dyDescent="0.25">
      <c r="A16" s="13" t="s">
        <v>13</v>
      </c>
      <c r="B16" s="115">
        <f>SUM(PK_VOLL_KUPF!B18)</f>
        <v>0.46178999999999998</v>
      </c>
      <c r="D16" s="25"/>
      <c r="E16" s="27"/>
      <c r="F16" s="81"/>
    </row>
    <row r="17" spans="1:12" x14ac:dyDescent="0.25">
      <c r="A17" s="87" t="s">
        <v>26</v>
      </c>
      <c r="B17" s="116">
        <f>SUM(PK_VOLL_KUPF!B19)</f>
        <v>5.8250000000000003E-2</v>
      </c>
      <c r="E17" s="31"/>
      <c r="I17" s="193"/>
      <c r="J17" s="193"/>
      <c r="K17" s="193"/>
      <c r="L17" s="193"/>
    </row>
    <row r="18" spans="1:12" ht="15.75" thickBot="1" x14ac:dyDescent="0.3">
      <c r="A18" s="87"/>
      <c r="B18" s="108">
        <f>SUM(B14:B17)</f>
        <v>1</v>
      </c>
      <c r="E18" s="31"/>
      <c r="I18" s="33"/>
      <c r="J18" s="33"/>
      <c r="K18" s="33"/>
      <c r="L18" s="33"/>
    </row>
    <row r="19" spans="1:12" x14ac:dyDescent="0.25">
      <c r="A19" s="44" t="s">
        <v>14</v>
      </c>
      <c r="B19" s="45"/>
      <c r="D19" s="46"/>
      <c r="E19" s="47"/>
    </row>
    <row r="20" spans="1:12" x14ac:dyDescent="0.25">
      <c r="A20" s="13" t="s">
        <v>11</v>
      </c>
      <c r="B20" s="48">
        <f>B14*B8</f>
        <v>8.82</v>
      </c>
      <c r="D20" s="49"/>
      <c r="E20" s="50"/>
    </row>
    <row r="21" spans="1:12" x14ac:dyDescent="0.25">
      <c r="A21" s="13" t="s">
        <v>12</v>
      </c>
      <c r="B21" s="48">
        <f>B15*B9</f>
        <v>1.1000000000000001</v>
      </c>
      <c r="D21" s="49"/>
      <c r="E21" s="50"/>
    </row>
    <row r="22" spans="1:12" ht="13.9" customHeight="1" x14ac:dyDescent="0.25">
      <c r="A22" s="13" t="s">
        <v>13</v>
      </c>
      <c r="B22" s="48">
        <f>B16*B10</f>
        <v>12.66</v>
      </c>
      <c r="D22" s="49"/>
      <c r="E22" s="50"/>
    </row>
    <row r="23" spans="1:12" ht="15.75" thickBot="1" x14ac:dyDescent="0.3">
      <c r="A23" s="107" t="s">
        <v>26</v>
      </c>
      <c r="B23" s="52">
        <f>SUM(B11*B17)</f>
        <v>1.94</v>
      </c>
      <c r="E23" s="31"/>
      <c r="I23" s="193"/>
      <c r="J23" s="193"/>
      <c r="K23" s="193"/>
      <c r="L23" s="193"/>
    </row>
    <row r="24" spans="1:12" x14ac:dyDescent="0.25">
      <c r="A24" s="28"/>
      <c r="B24" s="14"/>
      <c r="E24" s="31"/>
      <c r="I24" s="33"/>
      <c r="J24" s="33"/>
      <c r="K24" s="33"/>
      <c r="L24" s="33"/>
    </row>
    <row r="25" spans="1:12" ht="16.149999999999999" customHeight="1" x14ac:dyDescent="0.25">
      <c r="A25" s="53" t="s">
        <v>16</v>
      </c>
      <c r="B25" s="54">
        <f>SUM(B20:B23)</f>
        <v>24.52</v>
      </c>
      <c r="C25" s="55"/>
      <c r="D25" s="25"/>
      <c r="E25" s="50"/>
      <c r="F25" s="25"/>
    </row>
    <row r="26" spans="1:12" x14ac:dyDescent="0.25">
      <c r="A26" s="61" t="s">
        <v>19</v>
      </c>
      <c r="B26" s="109">
        <f>SUM(PK_VOLL_KUPF!B32)</f>
        <v>0.03</v>
      </c>
      <c r="C26" s="57">
        <f>SUM(B25*B26)</f>
        <v>0.74</v>
      </c>
      <c r="D26" s="22"/>
      <c r="E26" s="31"/>
    </row>
    <row r="27" spans="1:12" x14ac:dyDescent="0.25">
      <c r="A27" s="7" t="s">
        <v>30</v>
      </c>
      <c r="B27" s="110">
        <f>SUM(B25+C26)</f>
        <v>25.26</v>
      </c>
      <c r="C27" s="60"/>
      <c r="E27" s="31"/>
    </row>
    <row r="28" spans="1:12" x14ac:dyDescent="0.25">
      <c r="A28" s="61" t="s">
        <v>25</v>
      </c>
      <c r="B28" s="111">
        <f>SUM(PK_VOLL_KUPF!B34)</f>
        <v>0.02</v>
      </c>
      <c r="C28" s="57">
        <f>SUM(B27*B28)</f>
        <v>0.51</v>
      </c>
      <c r="D28" s="22"/>
      <c r="E28" s="31"/>
    </row>
    <row r="29" spans="1:12" x14ac:dyDescent="0.25">
      <c r="B29" s="14">
        <f>SUM(B27+C28)</f>
        <v>25.77</v>
      </c>
      <c r="C29" s="57"/>
      <c r="D29" s="14"/>
      <c r="E29" s="31"/>
    </row>
    <row r="30" spans="1:12" ht="15.75" thickBot="1" x14ac:dyDescent="0.3">
      <c r="A30" s="7" t="s">
        <v>20</v>
      </c>
      <c r="B30" s="112">
        <f>SUM(B29*E3)+B29</f>
        <v>31.4</v>
      </c>
      <c r="C30" s="62" t="s">
        <v>21</v>
      </c>
      <c r="D30" s="62"/>
      <c r="E30" s="64"/>
      <c r="F30" s="58"/>
    </row>
    <row r="31" spans="1:12" ht="15.75" thickBot="1" x14ac:dyDescent="0.3">
      <c r="B31" s="57">
        <f>SUM(B30*E1)</f>
        <v>0</v>
      </c>
      <c r="C31" s="63" t="s">
        <v>22</v>
      </c>
      <c r="D31" s="62"/>
      <c r="E31" s="64"/>
    </row>
    <row r="32" spans="1:12" x14ac:dyDescent="0.25">
      <c r="B32" s="57">
        <f>SUM(B31*12)</f>
        <v>0</v>
      </c>
      <c r="C32" s="60" t="s">
        <v>23</v>
      </c>
      <c r="H32" s="65"/>
      <c r="I32" s="65"/>
      <c r="J32" s="65"/>
    </row>
    <row r="37" spans="5:5" x14ac:dyDescent="0.25">
      <c r="E37" s="14"/>
    </row>
    <row r="38" spans="5:5" x14ac:dyDescent="0.25">
      <c r="E38" s="14"/>
    </row>
    <row r="39" spans="5:5" x14ac:dyDescent="0.25">
      <c r="E39" s="14"/>
    </row>
  </sheetData>
  <mergeCells count="6">
    <mergeCell ref="I23:L23"/>
    <mergeCell ref="D7:E7"/>
    <mergeCell ref="G7:H7"/>
    <mergeCell ref="I11:L11"/>
    <mergeCell ref="B13:C13"/>
    <mergeCell ref="I17:L17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73A0-6716-49CD-9E6A-DFFA3B3B8820}">
  <sheetPr>
    <tabColor theme="5" tint="0.59999389629810485"/>
  </sheetPr>
  <dimension ref="A1:N24"/>
  <sheetViews>
    <sheetView tabSelected="1" zoomScaleNormal="100" workbookViewId="0">
      <selection activeCell="F17" sqref="F17"/>
    </sheetView>
  </sheetViews>
  <sheetFormatPr baseColWidth="10" defaultColWidth="10" defaultRowHeight="15" x14ac:dyDescent="0.25"/>
  <cols>
    <col min="1" max="1" width="54.5" style="7" customWidth="1"/>
    <col min="2" max="2" width="11.875" style="7" bestFit="1" customWidth="1"/>
    <col min="3" max="3" width="10" style="7" bestFit="1" customWidth="1"/>
    <col min="4" max="4" width="12" style="7" customWidth="1"/>
    <col min="5" max="5" width="10" style="7"/>
    <col min="6" max="6" width="20.875" style="7" customWidth="1"/>
    <col min="7" max="7" width="10" style="7"/>
    <col min="8" max="8" width="11.75" style="7" customWidth="1"/>
    <col min="9" max="11" width="10" style="7"/>
    <col min="12" max="12" width="12.75" style="7" customWidth="1"/>
    <col min="13" max="13" width="12.25" style="7" customWidth="1"/>
    <col min="14" max="14" width="13.75" style="7" customWidth="1"/>
    <col min="15" max="16384" width="10" style="7"/>
  </cols>
  <sheetData>
    <row r="1" spans="1:14" ht="15.75" x14ac:dyDescent="0.25">
      <c r="A1" s="1" t="s">
        <v>35</v>
      </c>
      <c r="B1" s="2"/>
      <c r="C1" s="3"/>
      <c r="D1" s="4" t="s">
        <v>0</v>
      </c>
      <c r="E1" s="5">
        <f>E2*13/3</f>
        <v>0</v>
      </c>
      <c r="F1" s="6"/>
    </row>
    <row r="2" spans="1:14" x14ac:dyDescent="0.25">
      <c r="A2" s="8"/>
      <c r="C2" s="9"/>
      <c r="D2" s="10" t="s">
        <v>1</v>
      </c>
      <c r="E2" s="11"/>
      <c r="F2" s="12" t="s">
        <v>2</v>
      </c>
    </row>
    <row r="3" spans="1:14" x14ac:dyDescent="0.25">
      <c r="A3" s="13"/>
      <c r="B3" s="14"/>
      <c r="C3" s="15"/>
      <c r="D3" s="10" t="s">
        <v>3</v>
      </c>
      <c r="E3" s="16">
        <f>SUM(PK_VOLL_KUPF!E3)</f>
        <v>0.2185</v>
      </c>
      <c r="F3" s="14"/>
    </row>
    <row r="4" spans="1:14" x14ac:dyDescent="0.25">
      <c r="A4" s="17"/>
      <c r="B4" s="14"/>
      <c r="C4" s="15"/>
      <c r="D4" s="10"/>
      <c r="E4" s="18"/>
      <c r="F4" s="14"/>
    </row>
    <row r="5" spans="1:14" x14ac:dyDescent="0.25">
      <c r="A5" s="17"/>
      <c r="B5" s="14"/>
      <c r="C5" s="15"/>
      <c r="D5" s="10"/>
      <c r="E5" s="18"/>
      <c r="F5" s="14"/>
    </row>
    <row r="6" spans="1:14" x14ac:dyDescent="0.25">
      <c r="A6" s="17" t="s">
        <v>4</v>
      </c>
      <c r="C6" s="19"/>
      <c r="D6" s="20"/>
      <c r="E6" s="18"/>
      <c r="F6" s="21"/>
    </row>
    <row r="7" spans="1:14" x14ac:dyDescent="0.25">
      <c r="A7" s="13" t="s">
        <v>5</v>
      </c>
      <c r="B7" s="22"/>
      <c r="C7" s="23"/>
      <c r="D7" s="188"/>
      <c r="E7" s="189"/>
      <c r="G7" s="188"/>
      <c r="H7" s="188"/>
    </row>
    <row r="8" spans="1:14" x14ac:dyDescent="0.25">
      <c r="A8" s="24" t="s">
        <v>6</v>
      </c>
      <c r="B8" s="79">
        <f>SUM(PK_VOLL_KUPF!B8)</f>
        <v>20.51</v>
      </c>
      <c r="C8" s="14"/>
      <c r="D8" s="26"/>
      <c r="E8" s="27"/>
      <c r="F8" s="25"/>
      <c r="G8" s="37"/>
      <c r="I8" s="14"/>
      <c r="N8" s="14"/>
    </row>
    <row r="9" spans="1:14" x14ac:dyDescent="0.25">
      <c r="A9" s="13"/>
      <c r="B9" s="34"/>
      <c r="C9" s="34"/>
      <c r="D9" s="35"/>
      <c r="E9" s="36"/>
      <c r="F9" s="25"/>
      <c r="G9" s="37"/>
    </row>
    <row r="10" spans="1:14" ht="16.149999999999999" customHeight="1" x14ac:dyDescent="0.25">
      <c r="A10" s="53" t="s">
        <v>16</v>
      </c>
      <c r="B10" s="54">
        <f>SUM(B8)</f>
        <v>20.51</v>
      </c>
      <c r="C10" s="55"/>
      <c r="D10" s="25"/>
      <c r="E10" s="50"/>
      <c r="F10" s="25"/>
    </row>
    <row r="11" spans="1:14" x14ac:dyDescent="0.25">
      <c r="A11" s="61" t="s">
        <v>19</v>
      </c>
      <c r="B11" s="73">
        <f>SUM(PK_VOLL_KUPF!B32)</f>
        <v>0.03</v>
      </c>
      <c r="C11" s="57">
        <f>SUM(B10*B11)</f>
        <v>0.62</v>
      </c>
      <c r="D11" s="22"/>
      <c r="E11" s="31"/>
    </row>
    <row r="12" spans="1:14" x14ac:dyDescent="0.25">
      <c r="A12" s="7" t="s">
        <v>31</v>
      </c>
      <c r="B12" s="74">
        <f>SUM(B10+C11)</f>
        <v>21.13</v>
      </c>
      <c r="C12" s="60"/>
      <c r="E12" s="31"/>
    </row>
    <row r="13" spans="1:14" x14ac:dyDescent="0.25">
      <c r="A13" s="61" t="s">
        <v>25</v>
      </c>
      <c r="B13" s="75">
        <f>SUM(PK_VOLL_KUPF!B34)</f>
        <v>0.02</v>
      </c>
      <c r="C13" s="57">
        <f>SUM(B12*B13)</f>
        <v>0.42</v>
      </c>
      <c r="D13" s="22"/>
      <c r="E13" s="31"/>
    </row>
    <row r="14" spans="1:14" x14ac:dyDescent="0.25">
      <c r="B14" s="14">
        <f>SUM(B12+C13)</f>
        <v>21.55</v>
      </c>
      <c r="C14" s="60"/>
      <c r="E14" s="31"/>
    </row>
    <row r="15" spans="1:14" ht="15.75" thickBot="1" x14ac:dyDescent="0.3">
      <c r="A15" s="7" t="s">
        <v>20</v>
      </c>
      <c r="B15" s="112">
        <f>SUM(B14*E3)+B14</f>
        <v>26.26</v>
      </c>
      <c r="C15" s="62" t="s">
        <v>21</v>
      </c>
      <c r="D15" s="62"/>
      <c r="E15" s="64"/>
      <c r="F15" s="55"/>
    </row>
    <row r="16" spans="1:14" ht="15.75" thickBot="1" x14ac:dyDescent="0.3">
      <c r="B16" s="57">
        <f>SUM(B15*E1)</f>
        <v>0</v>
      </c>
      <c r="C16" s="63" t="s">
        <v>22</v>
      </c>
      <c r="D16" s="62"/>
      <c r="E16" s="64"/>
    </row>
    <row r="17" spans="2:10" x14ac:dyDescent="0.25">
      <c r="B17" s="57">
        <f>SUM(B16*12)</f>
        <v>0</v>
      </c>
      <c r="C17" s="60" t="s">
        <v>23</v>
      </c>
      <c r="H17" s="65"/>
      <c r="I17" s="65"/>
      <c r="J17" s="65"/>
    </row>
    <row r="22" spans="2:10" x14ac:dyDescent="0.25">
      <c r="E22" s="14"/>
    </row>
    <row r="23" spans="2:10" x14ac:dyDescent="0.25">
      <c r="E23" s="14"/>
    </row>
    <row r="24" spans="2:10" x14ac:dyDescent="0.25">
      <c r="E24" s="14"/>
    </row>
  </sheetData>
  <mergeCells count="2">
    <mergeCell ref="D7:E7"/>
    <mergeCell ref="G7:H7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1EA0-C8BB-49A4-8109-188917D07452}">
  <sheetPr>
    <tabColor theme="4" tint="-0.249977111117893"/>
  </sheetPr>
  <dimension ref="A1:M7"/>
  <sheetViews>
    <sheetView workbookViewId="0">
      <selection activeCell="C14" sqref="C14"/>
    </sheetView>
  </sheetViews>
  <sheetFormatPr baseColWidth="10" defaultRowHeight="14.25" x14ac:dyDescent="0.2"/>
  <cols>
    <col min="1" max="1" width="14" style="181" customWidth="1"/>
    <col min="5" max="5" width="17.625" customWidth="1"/>
  </cols>
  <sheetData>
    <row r="1" spans="1:13" ht="15" x14ac:dyDescent="0.25">
      <c r="A1" s="180"/>
    </row>
    <row r="2" spans="1:13" ht="15.75" thickBot="1" x14ac:dyDescent="0.3">
      <c r="B2" s="194" t="s">
        <v>32</v>
      </c>
      <c r="C2" s="195"/>
      <c r="D2" s="196"/>
      <c r="F2" s="199" t="s">
        <v>33</v>
      </c>
      <c r="G2" s="200"/>
      <c r="H2" s="201"/>
    </row>
    <row r="3" spans="1:13" x14ac:dyDescent="0.2">
      <c r="B3" s="197" t="s">
        <v>27</v>
      </c>
      <c r="C3" s="198"/>
      <c r="D3" s="178">
        <v>5.0900000000000001E-2</v>
      </c>
      <c r="F3" s="202">
        <f>VPI_Nahrung!T29</f>
        <v>2.5499999999999998E-2</v>
      </c>
      <c r="G3" s="203"/>
      <c r="H3" s="204"/>
    </row>
    <row r="7" spans="1:13" x14ac:dyDescent="0.2">
      <c r="M7" s="179"/>
    </row>
  </sheetData>
  <mergeCells count="4">
    <mergeCell ref="B2:D2"/>
    <mergeCell ref="B3:C3"/>
    <mergeCell ref="F2:H2"/>
    <mergeCell ref="F3:H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7E1A-4A5C-4603-B2EC-FD3F9DCF9DFE}">
  <dimension ref="A1:F11"/>
  <sheetViews>
    <sheetView workbookViewId="0">
      <selection activeCell="D20" sqref="D20"/>
    </sheetView>
  </sheetViews>
  <sheetFormatPr baseColWidth="10" defaultRowHeight="14.25" x14ac:dyDescent="0.2"/>
  <cols>
    <col min="1" max="1" width="16.375" customWidth="1"/>
    <col min="2" max="2" width="13.875" customWidth="1"/>
    <col min="3" max="3" width="12.5" customWidth="1"/>
    <col min="5" max="5" width="12.625" customWidth="1"/>
    <col min="6" max="6" width="15.625" customWidth="1"/>
    <col min="9" max="9" width="11.5" customWidth="1"/>
    <col min="10" max="10" width="13.125" customWidth="1"/>
  </cols>
  <sheetData>
    <row r="1" spans="1:6" x14ac:dyDescent="0.2">
      <c r="A1" s="208">
        <v>2026</v>
      </c>
    </row>
    <row r="2" spans="1:6" ht="15" x14ac:dyDescent="0.25">
      <c r="A2" s="209"/>
      <c r="D2" s="177"/>
      <c r="E2" s="177"/>
    </row>
    <row r="3" spans="1:6" x14ac:dyDescent="0.2">
      <c r="A3" s="133" t="s">
        <v>43</v>
      </c>
      <c r="B3" s="175" t="s">
        <v>52</v>
      </c>
    </row>
    <row r="4" spans="1:6" x14ac:dyDescent="0.2">
      <c r="A4" s="134" t="s">
        <v>44</v>
      </c>
      <c r="B4" s="183">
        <v>7.2999999999999995E-2</v>
      </c>
      <c r="E4" s="137"/>
      <c r="F4" s="136"/>
    </row>
    <row r="5" spans="1:6" x14ac:dyDescent="0.2">
      <c r="A5" s="134" t="s">
        <v>45</v>
      </c>
      <c r="B5" s="184">
        <v>1.6400000000000001E-2</v>
      </c>
      <c r="E5" s="205"/>
      <c r="F5" s="136"/>
    </row>
    <row r="6" spans="1:6" x14ac:dyDescent="0.2">
      <c r="A6" s="134" t="s">
        <v>46</v>
      </c>
      <c r="B6" s="184">
        <v>1.7999999999999999E-2</v>
      </c>
      <c r="E6" s="205"/>
      <c r="F6" s="136"/>
    </row>
    <row r="7" spans="1:6" x14ac:dyDescent="0.2">
      <c r="A7" s="134" t="s">
        <v>47</v>
      </c>
      <c r="B7" s="184">
        <v>1.2999999999999999E-2</v>
      </c>
      <c r="E7" s="205"/>
      <c r="F7" s="136"/>
    </row>
    <row r="8" spans="1:6" x14ac:dyDescent="0.2">
      <c r="A8" s="134" t="s">
        <v>48</v>
      </c>
      <c r="B8" s="184">
        <v>9.2999999999999999E-2</v>
      </c>
      <c r="E8" s="137"/>
      <c r="F8" s="136"/>
    </row>
    <row r="9" spans="1:6" x14ac:dyDescent="0.2">
      <c r="A9" s="135" t="s">
        <v>49</v>
      </c>
      <c r="B9" s="184">
        <v>3.5999999999999999E-3</v>
      </c>
      <c r="E9" s="137"/>
    </row>
    <row r="10" spans="1:6" x14ac:dyDescent="0.2">
      <c r="A10" s="134" t="s">
        <v>50</v>
      </c>
      <c r="B10" s="184">
        <v>1.5E-3</v>
      </c>
      <c r="E10" s="138"/>
    </row>
    <row r="11" spans="1:6" ht="15" x14ac:dyDescent="0.25">
      <c r="A11" s="133" t="s">
        <v>51</v>
      </c>
      <c r="B11" s="176">
        <f>SUM(B4:B10)</f>
        <v>0.2185</v>
      </c>
    </row>
  </sheetData>
  <mergeCells count="2">
    <mergeCell ref="E5:E7"/>
    <mergeCell ref="A1:A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PK_VOLL_KUPF</vt:lpstr>
      <vt:lpstr>PK_§113c_PFK</vt:lpstr>
      <vt:lpstr>PK_§113c_PHKmA</vt:lpstr>
      <vt:lpstr>PK_§113c_PHKoA (2)</vt:lpstr>
      <vt:lpstr>VOLL_KUPF_§43b2025</vt:lpstr>
      <vt:lpstr>TAPF </vt:lpstr>
      <vt:lpstr>TAPF_§43b2025</vt:lpstr>
      <vt:lpstr>BK_Verpflegung</vt:lpstr>
      <vt:lpstr>SV-Beiträge</vt:lpstr>
      <vt:lpstr>VPI_Nahrung</vt:lpstr>
      <vt:lpstr>VPI_Nahrung!Drucktitel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Schulze, Tatjana</dc:creator>
  <cp:lastModifiedBy>Schulze, Tatjana</cp:lastModifiedBy>
  <dcterms:created xsi:type="dcterms:W3CDTF">2024-09-05T10:06:15Z</dcterms:created>
  <dcterms:modified xsi:type="dcterms:W3CDTF">2025-11-06T06:53:50Z</dcterms:modified>
</cp:coreProperties>
</file>